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070" yWindow="1335" windowWidth="18975" windowHeight="9990" tabRatio="941" firstSheet="1" activeTab="1"/>
  </bookViews>
  <sheets>
    <sheet name="全社" sheetId="1" state="hidden" r:id="rId1"/>
    <sheet name="全社 (無+固)" sheetId="2" r:id="rId2"/>
    <sheet name="無線事業" sheetId="3" r:id="rId3"/>
    <sheet name="固定事業" sheetId="4" r:id="rId4"/>
    <sheet name="四半期（PLCF）" sheetId="5" state="hidden" r:id="rId5"/>
    <sheet name="四半期（BS）" sheetId="6" state="hidden" r:id="rId6"/>
    <sheet name="Qtr trend(PL CF)" sheetId="7" state="hidden" r:id="rId7"/>
    <sheet name="Qtr trend(BS)" sheetId="8" state="hidden" r:id="rId8"/>
    <sheet name="FS(セグメント)" sheetId="9" state="hidden" r:id="rId9"/>
    <sheet name="社債推移" sheetId="10" state="hidden"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s>
  <definedNames>
    <definedName name="_Fill" hidden="1">'[1]H5_9中間'!#REF!</definedName>
    <definedName name="_Key1" hidden="1">'[1]H5_9中間'!#REF!</definedName>
    <definedName name="_Key2" hidden="1">'[1]H5_9中間'!#REF!</definedName>
    <definedName name="_Order1" hidden="1">255</definedName>
    <definedName name="_Order2" hidden="1">255</definedName>
    <definedName name="_Sort" hidden="1">'[1]H5_9中間'!#REF!</definedName>
    <definedName name="a" localSheetId="4">'四半期（PLCF）'!a</definedName>
    <definedName name="aa"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a"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a"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a"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a"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aa"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aa"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aa"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aa"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aa"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AA_DOCTOPS" hidden="1">"AAA_SET"</definedName>
    <definedName name="AAA_duser" hidden="1">"OFF"</definedName>
    <definedName name="aaaaa"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aaaa"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aaaa"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aaaa"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aaaa"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aaaaaa" localSheetId="4">Word</definedName>
    <definedName name="AAB_Addin5" hidden="1">"AAB_Description for addin 5,Description for addin 5,Description for addin 5,Description for addin 5,Description for addin 5,Description for addin 5"</definedName>
    <definedName name="ab"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b"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b"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b"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b"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h"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h"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h"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h"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h"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i" localSheetId="4">Word</definedName>
    <definedName name="ajj"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jj"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jj"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jj"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jj"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s" localSheetId="4">'四半期（PLCF）'!as</definedName>
    <definedName name="AS2DocOpenMode" hidden="1">"AS2DocumentEdit"</definedName>
    <definedName name="ａｓｄ" localSheetId="4">'四半期（PLCF）'!ａｓｄ</definedName>
    <definedName name="asdf" localSheetId="4">Word</definedName>
    <definedName name="at"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t"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t"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t"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t"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u" localSheetId="4">Word</definedName>
    <definedName name="aw"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w"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w"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w"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w"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ay" localSheetId="4">Word</definedName>
    <definedName name="bb" localSheetId="4">Word</definedName>
    <definedName name="bbb"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bbb"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bbb"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bbb"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bbb"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ｂｂｂｂ" localSheetId="4">'四半期（PLCF）'!ｂｂｂｂ</definedName>
    <definedName name="ｂｃｄ" localSheetId="4">'四半期（PLCF）'!ｂｃｄ</definedName>
    <definedName name="ｃｄｅ" localSheetId="4">'四半期（PLCF）'!ｃｄｅ</definedName>
    <definedName name="ｃｖｂ" localSheetId="4">'四半期（PLCF）'!ｃｖｂ</definedName>
    <definedName name="d" localSheetId="4">'四半期（PLCF）'!d</definedName>
    <definedName name="ｄｅｆ" localSheetId="4">'四半期（PLCF）'!ｄｅｆ</definedName>
    <definedName name="ｄｆｇ" localSheetId="4">'四半期（PLCF）'!ｄｆｇ</definedName>
    <definedName name="DocType" localSheetId="4">Word</definedName>
    <definedName name="doctype2" localSheetId="4">Word</definedName>
    <definedName name="dt" localSheetId="4">Word</definedName>
    <definedName name="dt2" localSheetId="4">Word</definedName>
    <definedName name="du" localSheetId="4">Word</definedName>
    <definedName name="dy" localSheetId="4">Word</definedName>
    <definedName name="ｅ" localSheetId="4">'四半期（PLCF）'!ｅ</definedName>
    <definedName name="eafg" localSheetId="4">'四半期（PLCF）'!eafg</definedName>
    <definedName name="ｅｆｇ" localSheetId="4">'四半期（PLCF）'!ｅｆｇ</definedName>
    <definedName name="ｅｒｔ" localSheetId="4">'四半期（PLCF）'!ｅｒｔ</definedName>
    <definedName name="ev.Calculation" hidden="1">-4135</definedName>
    <definedName name="ev.Initialized" hidden="1">FALSE</definedName>
    <definedName name="F" localSheetId="4">'四半期（PLCF）'!F</definedName>
    <definedName name="ｆｇｈ" localSheetId="4">'四半期（PLCF）'!ｆｇｈ</definedName>
    <definedName name="ｇｈｉ" localSheetId="4">'四半期（PLCF）'!ｇｈｉ</definedName>
    <definedName name="ｇｈｊ" localSheetId="4">'四半期（PLCF）'!ｇｈｊ</definedName>
    <definedName name="GPR1" localSheetId="4">'四半期（PLCF）'!GPR1</definedName>
    <definedName name="GPR10" localSheetId="4">'四半期（PLCF）'!GPR10</definedName>
    <definedName name="GPR11" localSheetId="4">'四半期（PLCF）'!GPR11</definedName>
    <definedName name="GPR12" localSheetId="4">'四半期（PLCF）'!GPR12</definedName>
    <definedName name="GPR13" localSheetId="4">'四半期（PLCF）'!GPR13</definedName>
    <definedName name="GPR14" localSheetId="4">'四半期（PLCF）'!GPR14</definedName>
    <definedName name="GPR15" localSheetId="4">'四半期（PLCF）'!GPR15</definedName>
    <definedName name="GPR16" localSheetId="4">'四半期（PLCF）'!GPR16</definedName>
    <definedName name="GPR17" localSheetId="4">'四半期（PLCF）'!GPR17</definedName>
    <definedName name="GPR18" localSheetId="4">'四半期（PLCF）'!GPR18</definedName>
    <definedName name="GPR19" localSheetId="4">'四半期（PLCF）'!GPR19</definedName>
    <definedName name="GPR2" localSheetId="4">'四半期（PLCF）'!GPR2</definedName>
    <definedName name="GPR20" localSheetId="4">'四半期（PLCF）'!GPR20</definedName>
    <definedName name="GPR21" localSheetId="4">'四半期（PLCF）'!GPR21</definedName>
    <definedName name="GPR22" localSheetId="4">'四半期（PLCF）'!GPR22</definedName>
    <definedName name="GPR23" localSheetId="4">'四半期（PLCF）'!GPR23</definedName>
    <definedName name="GPR24" localSheetId="4">'四半期（PLCF）'!GPR24</definedName>
    <definedName name="GPR25" localSheetId="4">'四半期（PLCF）'!GPR25</definedName>
    <definedName name="GPR26" localSheetId="4">'四半期（PLCF）'!GPR26</definedName>
    <definedName name="GPR27" localSheetId="4">'四半期（PLCF）'!GPR27</definedName>
    <definedName name="GPR28" localSheetId="4">'四半期（PLCF）'!GPR28</definedName>
    <definedName name="GPR3" localSheetId="4">'四半期（PLCF）'!GPR3</definedName>
    <definedName name="GPR4" localSheetId="4">'四半期（PLCF）'!GPR4</definedName>
    <definedName name="GPR5" localSheetId="4">'四半期（PLCF）'!GPR5</definedName>
    <definedName name="GPR6" localSheetId="4">'四半期（PLCF）'!GPR6</definedName>
    <definedName name="GPR7" localSheetId="4">'四半期（PLCF）'!GPR7</definedName>
    <definedName name="GPR8" localSheetId="4">'四半期（PLCF）'!GPR8</definedName>
    <definedName name="GPR9" localSheetId="4">'四半期（PLCF）'!GPR9</definedName>
    <definedName name="GPT1" localSheetId="4">'四半期（PLCF）'!GPT1</definedName>
    <definedName name="GPT10" localSheetId="4">'四半期（PLCF）'!GPT10</definedName>
    <definedName name="GPT11" localSheetId="4">'四半期（PLCF）'!GPT11</definedName>
    <definedName name="GPT12" localSheetId="4">'四半期（PLCF）'!GPT12</definedName>
    <definedName name="GPT13" localSheetId="4">'四半期（PLCF）'!GPT13</definedName>
    <definedName name="GPT14" localSheetId="4">'四半期（PLCF）'!GPT14</definedName>
    <definedName name="GPT15" localSheetId="4">'四半期（PLCF）'!GPT15</definedName>
    <definedName name="GPT16" localSheetId="4">'四半期（PLCF）'!GPT16</definedName>
    <definedName name="GPT17" localSheetId="4">'四半期（PLCF）'!GPT17</definedName>
    <definedName name="GPT18" localSheetId="4">'四半期（PLCF）'!GPT18</definedName>
    <definedName name="GPT19" localSheetId="4">'四半期（PLCF）'!GPT19</definedName>
    <definedName name="GPT2" localSheetId="4">'四半期（PLCF）'!GPT2</definedName>
    <definedName name="GPT20" localSheetId="4">'四半期（PLCF）'!GPT20</definedName>
    <definedName name="GPT21" localSheetId="4">'四半期（PLCF）'!GPT21</definedName>
    <definedName name="GPT22" localSheetId="4">'四半期（PLCF）'!GPT22</definedName>
    <definedName name="GPT23" localSheetId="4">'四半期（PLCF）'!GPT23</definedName>
    <definedName name="GPT24" localSheetId="4">'四半期（PLCF）'!GPT24</definedName>
    <definedName name="GPT25" localSheetId="4">'四半期（PLCF）'!GPT25</definedName>
    <definedName name="GPT26" localSheetId="4">'四半期（PLCF）'!GPT26</definedName>
    <definedName name="GPT27" localSheetId="4">'四半期（PLCF）'!GPT27</definedName>
    <definedName name="GPT28" localSheetId="4">'四半期（PLCF）'!GPT28</definedName>
    <definedName name="GPT29" localSheetId="4">'四半期（PLCF）'!GPT29</definedName>
    <definedName name="GPT3" localSheetId="4">'四半期（PLCF）'!GPT3</definedName>
    <definedName name="GPT30" localSheetId="4">'四半期（PLCF）'!GPT30</definedName>
    <definedName name="GPT4" localSheetId="4">'四半期（PLCF）'!GPT4</definedName>
    <definedName name="GPT5" localSheetId="4">'四半期（PLCF）'!GPT5</definedName>
    <definedName name="GPT6" localSheetId="4">'四半期（PLCF）'!GPT6</definedName>
    <definedName name="GPT7" localSheetId="4">'四半期（PLCF）'!GPT7</definedName>
    <definedName name="GPT8" localSheetId="4">'四半期（PLCF）'!GPT8</definedName>
    <definedName name="GPT9" localSheetId="4">'四半期（PLCF）'!GPT9</definedName>
    <definedName name="h" localSheetId="4">'四半期（PLCF）'!h</definedName>
    <definedName name="ｈｉｒ" localSheetId="4">'四半期（PLCF）'!ｈｉｒ</definedName>
    <definedName name="hiyi9" localSheetId="4">Word</definedName>
    <definedName name="hn.ConvertZero1" hidden="1">'[82]LTM'!$G$460:$J$460,'[82]LTM'!$G$462:$J$463,'[82]LTM'!$G$467:$J$468,'[82]LTM'!$G$472:$J$474,'[82]LTM'!$G$479:$J$479,'[82]LTM'!$G$483:$J$484,'[82]LTM'!$G$489:$J$489,'[82]LTM'!$G$511:$J$511,'[82]LTM'!$G$513:$J$517,'[82]LTM'!$G$524:$J$525,'[82]LTM'!$G$531:$J$536</definedName>
    <definedName name="hn.ConvertZero2" hidden="1">'[82]LTM'!$G$559:$J$559,'[82]LTM'!$H$589:$J$590,'[82]LTM'!$H$613:$J$613,'[82]LTM'!$H$634:$J$635,'[82]LTM'!$G$675:$J$679,'[82]LTM'!$G$685:$J$685,'[82]LTM'!$G$687:$J$693,'[82]LTM'!$G$680:$J$681</definedName>
    <definedName name="hn.ConvertZero3" hidden="1">'[82]LTM'!$G$698:$J$705,'[82]LTM'!$G$709:$J$713,'[82]LTM'!$G$716:$J$733,'[82]LTM'!$G$737:$J$737,'[82]LTM'!$G$744:$J$750</definedName>
    <definedName name="hn.ConvertZero4" hidden="1">'[82]LTM'!$G$839:$J$839,'[82]LTM'!$H$1265:$J$1265,'[82]LTM'!$G$1266:$J$1266,'[82]LTM'!$G$1453:$J$1460,'[82]LTM'!$J$1461,'[82]LTM'!$J$1462,'[82]LTM'!$G$1467:$J$1468,'[82]LTM'!$L$1468:$N$1468</definedName>
    <definedName name="hn.ConvertZeroUnhide1" hidden="1">'[82]LTM'!$G$1468:$J$1468,'[82]LTM'!$L$1468:$N$1468,'[82]LTM'!$H$1265:$J$1265</definedName>
    <definedName name="hn.Delete015" hidden="1">'[82]CREDIT STATS'!$B$9:$K$14,'[82]CREDIT STATS'!$O$11:$X$18,'[82]CREDIT STATS'!$B$34:$K$43,'[82]CREDIT STATS'!$O$34:$X$39,'[82]CREDIT STATS'!$O$52:$X$52</definedName>
    <definedName name="hn.ExtDb" hidden="1">FALSE</definedName>
    <definedName name="hn.ModelVersion" hidden="1">1</definedName>
    <definedName name="hn.MultbyFXRates" hidden="1">'[82]LTM'!$G$460:$N$476,'[82]LTM'!$G$479:$N$538,'[82]LTM'!$G$547:$N$666,'[82]LTM'!$G$675:$N$1265,'[82]LTM'!$G$1453:$N$1460,'[82]LTM'!$G$1462:$N$1464,'[82]LTM'!$G$1467:$N$1468</definedName>
    <definedName name="hn.MultByFXRates1" hidden="1">'[82]LTM'!$G$460:$G$476,'[82]LTM'!$G$479:$G$538,'[82]LTM'!$G$547:$G$561,'[82]LTM'!$G$675:$G$839,'[82]LTM'!$G$1453:$G$1468</definedName>
    <definedName name="hn.MultByFXRates2" hidden="1">'[82]LTM'!$H$460:$H$476,'[82]LTM'!$H$479:$H$538,'[82]LTM'!$H$547:$H$666,'[82]LTM'!$H$675:$H$1265,'[82]LTM'!$H$1453:$H$1468</definedName>
    <definedName name="hn.MultByFXRates3" hidden="1">'[82]LTM'!$I$460:$I$476,'[82]LTM'!$I$479:$I$538,'[82]LTM'!$I$547:$I$666,'[82]LTM'!$I$675:$I$1265,'[82]LTM'!$I$1453:$I$1468</definedName>
    <definedName name="hn.MultbyFxrates4" hidden="1">'[82]LTM'!$J$460:$J$476,'[82]LTM'!$J$479:$J$538,'[82]LTM'!$J$547:$J$667,'[82]LTM'!$J$675:$J$1265,'[82]LTM'!$J$1453:$J$1460,'[82]LTM'!$J$1462:$J$1464,'[82]LTM'!$J$1467</definedName>
    <definedName name="hn.multbyfxrates5" hidden="1">'[82]LTM'!$L$460:$L$476,'[82]LTM'!$L$479:$L$538,'[82]LTM'!$L$547:$L$561,'[82]LTM'!$L$675:$L$839,'[82]LTM'!$L$1453:$L$1468</definedName>
    <definedName name="hn.multbyfxrates6" hidden="1">'[82]LTM'!$M$460:$M$476,'[82]LTM'!$M$479:$M$538,'[82]LTM'!$M$547:$M$667,'[82]LTM'!$M$675:$M$1265,'[82]LTM'!$M$1453:$M$1468</definedName>
    <definedName name="hn.multbyfxrates7" hidden="1">'[82]LTM'!$N$460:$N$476,'[82]LTM'!$N$479:$N$538,'[82]LTM'!$N$547:$N$666,'[82]LTM'!$N$675:$N$1265,'[82]LTM'!$N$1453:$N$1468</definedName>
    <definedName name="hn.MultByFXRatesBot1" hidden="1">'[82]LTM'!$G$675:$G$681,'[82]LTM'!$G$685,'[82]LTM'!$G$687:$G$693,'[82]LTM'!$G$698:$G$705,'[82]LTM'!$G$709:$G$713,'[82]LTM'!$G$716:$G$733,'[82]LTM'!$G$737,'[82]LTM'!$G$737,'[82]LTM'!$G$744:$G$750,'[82]LTM'!$G$839,'[82]LTM'!$G$1453:$G$1460,'[82]LTM'!$G$1467:$G$1468</definedName>
    <definedName name="hn.MultByFXRatesBot2" hidden="1">'[82]LTM'!$H$675:$H$681,'[82]LTM'!$H$685,'[82]LTM'!$H$687:$H$693,'[82]LTM'!$H$698:$H$705,'[82]LTM'!$H$709:$H$713,'[82]LTM'!$H$716:$H$733,'[82]LTM'!$H$737,'[82]LTM'!$H$744:$H$750,'[82]LTM'!$H$839,'[82]LTM'!$H$1265,'[82]LTM'!$H$1453:$H$1460,'[82]LTM'!$H$1467:$H$1468</definedName>
    <definedName name="hn.MultByFXRatesBot3" hidden="1">'[82]LTM'!$I$675:$I$681,'[82]LTM'!$I$685,'[82]LTM'!$I$687:$I$693,'[82]LTM'!$I$698:$I$705,'[82]LTM'!$I$709:$I$713,'[82]LTM'!$I$716:$I$733,'[82]LTM'!$I$737,'[82]LTM'!$I$744:$I$750,'[82]LTM'!$I$839,'[82]LTM'!$I$1265,'[82]LTM'!$I$1453:$I$1460,'[82]LTM'!$I$1467:$I$1468</definedName>
    <definedName name="hn.MultByFXRatesBot4" hidden="1">'[82]LTM'!$J$675:$J$681,'[82]LTM'!$J$685,'[82]LTM'!$J$687:$J$693,'[82]LTM'!$J$698:$J$705,'[82]LTM'!$J$709:$J$713,'[82]LTM'!$J$716:$J$733,'[82]LTM'!$J$737,'[82]LTM'!$J$744:$J$750,'[82]LTM'!$J$839,'[82]LTM'!$J$1265,'[82]LTM'!$J$1453:$J$1460,'[82]LTM'!$J$1462:$J$1464,'[82]LTM'!$J$1467</definedName>
    <definedName name="hn.MultByFXRatesBot5" hidden="1">'[82]LTM'!$L$675:$L$681,'[82]LTM'!$L$685,'[82]LTM'!$L$687:$L$693,'[82]LTM'!$L$698:$L$705,'[82]LTM'!$L$709:$L$713,'[82]LTM'!$L$716:$L$733,'[82]LTM'!$L$737,'[82]LTM'!$L$744:$L$750,'[82]LTM'!$L$836:$L$837,'[82]LTM'!$L$1453:$L$1457,'[82]LTM'!$L$1467:$L$1468</definedName>
    <definedName name="hn.MultByFXRatesBot6" hidden="1">'[82]LTM'!$M$675:$M$681,'[82]LTM'!$M$685,'[82]LTM'!$M$687:$M$693,'[82]LTM'!$M$698:$M$705,'[82]LTM'!$M$709:$M$713,'[82]LTM'!$M$716:$M$733,'[82]LTM'!$M$737,'[82]LTM'!$M$744:$M$750,'[82]LTM'!$M$836:$M$837,'[82]LTM'!$M$1453:$M$1457,'[82]LTM'!$M$1467:$M$1468</definedName>
    <definedName name="hn.MultByFXRatesBot7" hidden="1">'[82]LTM'!$N$675:$N$681,'[82]LTM'!$N$685,'[82]LTM'!$N$687:$N$693,'[82]LTM'!$N$698:$N$705,'[82]LTM'!$N$709:$N$713,'[82]LTM'!$N$716:$N$733,'[82]LTM'!$N$737,'[82]LTM'!$N$744:$N$750,'[82]LTM'!$N$836:$N$837,'[82]LTM'!$N$1453:$N$1457,'[82]LTM'!$N$1467:$N$1468</definedName>
    <definedName name="hn.MultByFXRatesTop1" hidden="1">'[82]LTM'!$G$460,'[82]LTM'!$G$462:$G$463,'[82]LTM'!$G$467:$G$468,'[82]LTM'!$G$472:$G$474,'[82]LTM'!$G$479,'[82]LTM'!$G$483:$G$484,'[82]LTM'!$G$489:$G$508,'[82]LTM'!$G$511,'[82]LTM'!$G$513:$G$517,'[82]LTM'!$G$524:$G$525,'[82]LTM'!$G$531:$G$536,'[82]LTM'!$G$559</definedName>
    <definedName name="hn.MultByFXRatesTop2" hidden="1">'[82]LTM'!$H$460,'[82]LTM'!$H$462:$H$463,'[82]LTM'!$H$467:$H$468,'[82]LTM'!$H$472:$H$474,'[82]LTM'!$H$479,'[82]LTM'!$H$483:$H$484,'[82]LTM'!$H$489:$H$508,'[82]LTM'!$H$511,'[82]LTM'!$H$513:$H$517,'[82]LTM'!$H$524:$H$525,'[82]LTM'!$H$531:$H$536,'[82]LTM'!$H$559,'[82]LTM'!$H$589:$H$590,'[82]LTM'!$H$613:$H$630,'[82]LTM'!$H$634:$H$635</definedName>
    <definedName name="hn.MultByFXRatesTop3" hidden="1">'[82]LTM'!$I$460,'[82]LTM'!$I$462:$I$463,'[82]LTM'!$I$467:$I$468,'[82]LTM'!$I$472:$I$474,'[82]LTM'!$I$479,'[82]LTM'!$I$483:$I$484,'[82]LTM'!$I$489:$I$508,'[82]LTM'!$I$511,'[82]LTM'!$I$513:$I$517,'[82]LTM'!$I$524:$I$525,'[82]LTM'!$I$531:$I$536,'[82]LTM'!$I$559,'[82]LTM'!$I$589:$I$590,'[82]LTM'!$I$613:$I$630,'[82]LTM'!$I$634:$I$635</definedName>
    <definedName name="hn.MultByFXRatesTop5" hidden="1">'[82]LTM'!$L$460,'[82]LTM'!$L$462:$L$463,'[82]LTM'!$L$467:$L$468,'[82]LTM'!$L$472:$L$474,'[82]LTM'!$L$479,'[82]LTM'!$L$483:$L$484,'[82]LTM'!$L$489:$L$508,'[82]LTM'!$L$511,'[82]LTM'!$L$513:$L$517,'[82]LTM'!$L$524:$L$525,'[82]LTM'!$L$531:$L$536,'[82]LTM'!$L$559</definedName>
    <definedName name="hn.NoUpload" hidden="1">0</definedName>
    <definedName name="HTML_CodePage" hidden="1">932</definedName>
    <definedName name="HTML_Control" localSheetId="3" hidden="1">{"'売掛金残高確認書'!$A$1:$T$20"}</definedName>
    <definedName name="HTML_Control" localSheetId="4" hidden="1">{"'売掛金残高確認書'!$A$1:$T$20"}</definedName>
    <definedName name="HTML_Control" localSheetId="1" hidden="1">{"'売掛金残高確認書'!$A$1:$T$20"}</definedName>
    <definedName name="HTML_Control" localSheetId="2" hidden="1">{"'売掛金残高確認書'!$A$1:$T$20"}</definedName>
    <definedName name="HTML_Control" hidden="1">{"'売掛金残高確認書'!$A$1:$T$20"}</definedName>
    <definedName name="HTML_Description" hidden="1">""</definedName>
    <definedName name="HTML_Email" hidden="1">""</definedName>
    <definedName name="HTML_Header" hidden="1">"売掛金残高確認書"</definedName>
    <definedName name="HTML_LastUpdate" hidden="1">"2001/09/13"</definedName>
    <definedName name="HTML_LineAfter" hidden="1">FALSE</definedName>
    <definedName name="HTML_LineBefore" hidden="1">FALSE</definedName>
    <definedName name="HTML_Name" hidden="1">"ITグループ"</definedName>
    <definedName name="HTML_OBDlg2" hidden="1">TRUE</definedName>
    <definedName name="HTML_OBDlg3" hidden="1">TRUE</definedName>
    <definedName name="HTML_OBDlg4" hidden="1">TRUE</definedName>
    <definedName name="HTML_OS" hidden="1">0</definedName>
    <definedName name="HTML_PathFile" hidden="1">"C:\My Documents\MyHTML.htm"</definedName>
    <definedName name="HTML_PathTemplate" hidden="1">"C:\TS Files\TEST.htm"</definedName>
    <definedName name="HTML_Title" hidden="1">"FY01_07売掛金明細"</definedName>
    <definedName name="Inbutton" localSheetId="4">'四半期（PLCF）'!Inbutton</definedName>
    <definedName name="Inm1" localSheetId="4">'四半期（PLCF）'!Inm1</definedName>
    <definedName name="Inm10" localSheetId="4">'四半期（PLCF）'!Inm10</definedName>
    <definedName name="Inm2" localSheetId="4">'四半期（PLCF）'!Inm2</definedName>
    <definedName name="Inm3" localSheetId="4">'四半期（PLCF）'!Inm3</definedName>
    <definedName name="Inm4" localSheetId="4">'四半期（PLCF）'!Inm4</definedName>
    <definedName name="Inm5" localSheetId="4">'四半期（PLCF）'!Inm5</definedName>
    <definedName name="Inm6" localSheetId="4">'四半期（PLCF）'!Inm6</definedName>
    <definedName name="Inm7" localSheetId="4">'四半期（PLCF）'!Inm7</definedName>
    <definedName name="Inm8" localSheetId="4">'四半期（PLCF）'!Inm8</definedName>
    <definedName name="Inm9" localSheetId="4">'四半期（PLCF）'!Inm9</definedName>
    <definedName name="Int1" localSheetId="4">'四半期（PLCF）'!Int1</definedName>
    <definedName name="Int10" localSheetId="4">'四半期（PLCF）'!Int10</definedName>
    <definedName name="Int11" localSheetId="4">'四半期（PLCF）'!Int11</definedName>
    <definedName name="Int12" localSheetId="4">'四半期（PLCF）'!Int12</definedName>
    <definedName name="Int13" localSheetId="4">'四半期（PLCF）'!Int13</definedName>
    <definedName name="Int14" localSheetId="4">'四半期（PLCF）'!Int14</definedName>
    <definedName name="Int15" localSheetId="4">'四半期（PLCF）'!Int15</definedName>
    <definedName name="Int16" localSheetId="4">'四半期（PLCF）'!Int16</definedName>
    <definedName name="Int17" localSheetId="4">'四半期（PLCF）'!Int17</definedName>
    <definedName name="Int18" localSheetId="4">'四半期（PLCF）'!Int18</definedName>
    <definedName name="Int19" localSheetId="4">'四半期（PLCF）'!Int19</definedName>
    <definedName name="Int2" localSheetId="4">'四半期（PLCF）'!Int2</definedName>
    <definedName name="Int20" localSheetId="4">'四半期（PLCF）'!Int20</definedName>
    <definedName name="Int21" localSheetId="4">'四半期（PLCF）'!Int21</definedName>
    <definedName name="Int3" localSheetId="4">'四半期（PLCF）'!Int3</definedName>
    <definedName name="Int4" localSheetId="4">'四半期（PLCF）'!Int4</definedName>
    <definedName name="Int5" localSheetId="4">'四半期（PLCF）'!Int5</definedName>
    <definedName name="Int6" localSheetId="4">'四半期（PLCF）'!Int6</definedName>
    <definedName name="Int7" localSheetId="4">'四半期（PLCF）'!Int7</definedName>
    <definedName name="Int8" localSheetId="4">'四半期（PLCF）'!Int8</definedName>
    <definedName name="Int9" localSheetId="4">'四半期（PLCF）'!Int9</definedName>
    <definedName name="jjj"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jjj"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jjj"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jjj"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jjj"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ｊｋｌ" localSheetId="4">'四半期（PLCF）'!ｊｋｌ</definedName>
    <definedName name="lklkl2"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lklkl2"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lklkl2"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lklkl2"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lklkl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ｍ" localSheetId="4">'四半期（PLCF）'!ｍ</definedName>
    <definedName name="Pr1" localSheetId="4">'四半期（PLCF）'!Pr1</definedName>
    <definedName name="Pr10" localSheetId="4">'四半期（PLCF）'!Pr10</definedName>
    <definedName name="Pr11" localSheetId="4">'四半期（PLCF）'!Pr11</definedName>
    <definedName name="Pr12" localSheetId="4">'四半期（PLCF）'!Pr12</definedName>
    <definedName name="Pr13" localSheetId="4">'四半期（PLCF）'!Pr13</definedName>
    <definedName name="Pr14" localSheetId="4">'四半期（PLCF）'!Pr14</definedName>
    <definedName name="Pr15" localSheetId="4">'四半期（PLCF）'!Pr15</definedName>
    <definedName name="Pr16" localSheetId="4">'四半期（PLCF）'!Pr16</definedName>
    <definedName name="Pr17" localSheetId="4">'四半期（PLCF）'!Pr17</definedName>
    <definedName name="Pr18" localSheetId="4">'四半期（PLCF）'!Pr18</definedName>
    <definedName name="Pr19" localSheetId="4">'四半期（PLCF）'!Pr19</definedName>
    <definedName name="Pr2" localSheetId="4">'四半期（PLCF）'!Pr2</definedName>
    <definedName name="Pr20" localSheetId="4">'四半期（PLCF）'!Pr20</definedName>
    <definedName name="Pr21" localSheetId="4">'四半期（PLCF）'!Pr21</definedName>
    <definedName name="Pr22" localSheetId="4">'四半期（PLCF）'!Pr22</definedName>
    <definedName name="Pr23" localSheetId="4">'四半期（PLCF）'!Pr23</definedName>
    <definedName name="Pr24" localSheetId="4">'四半期（PLCF）'!Pr24</definedName>
    <definedName name="Pr25" localSheetId="4">'四半期（PLCF）'!Pr25</definedName>
    <definedName name="Pr26" localSheetId="4">'四半期（PLCF）'!Pr26</definedName>
    <definedName name="Pr27" localSheetId="4">'四半期（PLCF）'!Pr27</definedName>
    <definedName name="Pr28" localSheetId="4">'四半期（PLCF）'!Pr28</definedName>
    <definedName name="Pr29" localSheetId="4">'四半期（PLCF）'!Pr29</definedName>
    <definedName name="Pr3" localSheetId="4">'四半期（PLCF）'!Pr3</definedName>
    <definedName name="Pr30" localSheetId="4">'四半期（PLCF）'!Pr30</definedName>
    <definedName name="Pr4" localSheetId="4">'四半期（PLCF）'!Pr4</definedName>
    <definedName name="Pr5" localSheetId="4">'四半期（PLCF）'!Pr5</definedName>
    <definedName name="Pr6" localSheetId="4">'四半期（PLCF）'!Pr6</definedName>
    <definedName name="Pr7" localSheetId="4">'四半期（PLCF）'!Pr7</definedName>
    <definedName name="Pr8" localSheetId="4">'四半期（PLCF）'!Pr8</definedName>
    <definedName name="Pr9" localSheetId="4">'四半期（PLCF）'!Pr9</definedName>
    <definedName name="_xlnm.Print_Area" localSheetId="7">'Qtr trend(BS)'!$A$1:$I$39</definedName>
    <definedName name="_xlnm.Print_Area" localSheetId="6">'Qtr trend(PL CF)'!$A$1:$K$79</definedName>
    <definedName name="_xlnm.Print_Area" localSheetId="5">'四半期（BS）'!$A$1:$I$37</definedName>
    <definedName name="_xlnm.Print_Area" localSheetId="4">'四半期（PLCF）'!$A$1:$K$80</definedName>
    <definedName name="_xlnm.Print_Area" localSheetId="0">'全社'!$A$1:$L$85</definedName>
    <definedName name="ｑ" localSheetId="4">'四半期（PLCF）'!ｑ</definedName>
    <definedName name="qq" localSheetId="4">Word</definedName>
    <definedName name="qqqqqq" localSheetId="4">'四半期（PLCF）'!qqqqqq</definedName>
    <definedName name="ｑｗ" localSheetId="4">'四半期（PLCF）'!ｑｗ</definedName>
    <definedName name="ｑｗｅ" localSheetId="4">'四半期（PLCF）'!ｑｗｅ</definedName>
    <definedName name="re1" localSheetId="4">'四半期（PLCF）'!re1</definedName>
    <definedName name="re2" localSheetId="4">'四半期（PLCF）'!re2</definedName>
    <definedName name="re3" localSheetId="4">'四半期（PLCF）'!re3</definedName>
    <definedName name="re4" localSheetId="4">'四半期（PLCF）'!re4</definedName>
    <definedName name="re5" localSheetId="4">'四半期（PLCF）'!re5</definedName>
    <definedName name="Record1" localSheetId="4">'四半期（PLCF）'!Record1</definedName>
    <definedName name="Record2" localSheetId="4">'四半期（PLCF）'!Record2</definedName>
    <definedName name="Record3" localSheetId="4">'四半期（PLCF）'!Record3</definedName>
    <definedName name="Record4" localSheetId="4">'四半期（PLCF）'!Record4</definedName>
    <definedName name="Record5" localSheetId="4">'四半期（PLCF）'!Record5</definedName>
    <definedName name="Ren1" localSheetId="4">'四半期（PLCF）'!Ren1</definedName>
    <definedName name="Ren10" localSheetId="4">'四半期（PLCF）'!Ren10</definedName>
    <definedName name="Ren11" localSheetId="4">'四半期（PLCF）'!Ren11</definedName>
    <definedName name="Ren12" localSheetId="4">'四半期（PLCF）'!Ren12</definedName>
    <definedName name="Ren2" localSheetId="4">'四半期（PLCF）'!Ren2</definedName>
    <definedName name="Ren3" localSheetId="4">'四半期（PLCF）'!Ren3</definedName>
    <definedName name="Ren4" localSheetId="4">'四半期（PLCF）'!Ren4</definedName>
    <definedName name="Ren5" localSheetId="4">'四半期（PLCF）'!Ren5</definedName>
    <definedName name="Ren6" localSheetId="4">'四半期（PLCF）'!Ren6</definedName>
    <definedName name="Ren7" localSheetId="4">'四半期（PLCF）'!Ren7</definedName>
    <definedName name="Ren8" localSheetId="4">'四半期（PLCF）'!Ren8</definedName>
    <definedName name="Ren9" localSheetId="4">'四半期（PLCF）'!Ren9</definedName>
    <definedName name="Renbutton" localSheetId="4">'四半期（PLCF）'!Renbutton</definedName>
    <definedName name="ｒｔｙ" localSheetId="4">'四半期（PLCF）'!ｒｔｙ</definedName>
    <definedName name="s" localSheetId="4">'四半期（PLCF）'!s</definedName>
    <definedName name="ｓｄｆ" localSheetId="4">'四半期（PLCF）'!ｓｄｆ</definedName>
    <definedName name="sdioi2"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sdioi2"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sdioi2"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sdioi2"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sdioi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t" localSheetId="4">'四半期（PLCF）'!t</definedName>
    <definedName name="tan1" localSheetId="4">'四半期（PLCF）'!tan1</definedName>
    <definedName name="tan10" localSheetId="4">'四半期（PLCF）'!tan10</definedName>
    <definedName name="tan11" localSheetId="4">'四半期（PLCF）'!tan11</definedName>
    <definedName name="tan12" localSheetId="4">'四半期（PLCF）'!tan12</definedName>
    <definedName name="tan13" localSheetId="4">'四半期（PLCF）'!tan13</definedName>
    <definedName name="tan2" localSheetId="4">'四半期（PLCF）'!tan2</definedName>
    <definedName name="tan3" localSheetId="4">'四半期（PLCF）'!tan3</definedName>
    <definedName name="tan4" localSheetId="4">'四半期（PLCF）'!tan4</definedName>
    <definedName name="tan5" localSheetId="4">'四半期（PLCF）'!tan5</definedName>
    <definedName name="tan6" localSheetId="4">'四半期（PLCF）'!tan6</definedName>
    <definedName name="tan7" localSheetId="4">'四半期（PLCF）'!tan7</definedName>
    <definedName name="tan8" localSheetId="4">'四半期（PLCF）'!tan8</definedName>
    <definedName name="tan9" localSheetId="4">'四半期（PLCF）'!tan9</definedName>
    <definedName name="tanbutton" localSheetId="4">'四半期（PLCF）'!tanbutton</definedName>
    <definedName name="test" localSheetId="4">'四半期（PLCF）'!test</definedName>
    <definedName name="TextRefCopyRangeCount" hidden="1">1</definedName>
    <definedName name="ｔｒｅ" localSheetId="4">'四半期（PLCF）'!ｔｒｅ</definedName>
    <definedName name="ｔｙｕ" localSheetId="4">'四半期（PLCF）'!ｔｙｕ</definedName>
    <definedName name="us" localSheetId="4">'四半期（PLCF）'!us</definedName>
    <definedName name="user" localSheetId="4">'四半期（PLCF）'!user</definedName>
    <definedName name="ｖｂｎ" localSheetId="4">'四半期（PLCF）'!ｖｂｎ</definedName>
    <definedName name="ｗ" localSheetId="4">'四半期（PLCF）'!ｗ</definedName>
    <definedName name="w3w"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3w"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3w"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3w"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3w"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4w"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4w"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4w"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4w"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4w"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ｗｅｒ" localSheetId="4">'四半期（PLCF）'!ｗｅｒ</definedName>
    <definedName name="wr2"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2"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2"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2"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fd"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fd"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fd"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fd"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fd"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fukk._.without._.data.2"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kk._.without._.data.2"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kk._.without._.data.2"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kk._.without._.data.2"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kk._.without._.data.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without._.data."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without._.data."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without._.data."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without._.data."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without._.data."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wwwwwww" localSheetId="4">Word</definedName>
    <definedName name="ｘ" localSheetId="4">'四半期（PLCF）'!ｘ</definedName>
    <definedName name="ｘｃｖ" localSheetId="4">'四半期（PLCF）'!ｘｃｖ</definedName>
    <definedName name="ｚ" localSheetId="4">'四半期（PLCF）'!ｚ</definedName>
    <definedName name="Z_079B2177_BFD5_4F70_AC04_FD7C32C29A8F_.wvu.Cols" localSheetId="7" hidden="1">'Qtr trend(BS)'!#REF!,'Qtr trend(BS)'!$H:$I,'Qtr trend(BS)'!$M:$M</definedName>
    <definedName name="Z_079B2177_BFD5_4F70_AC04_FD7C32C29A8F_.wvu.Cols" localSheetId="6" hidden="1">'Qtr trend(PL CF)'!#REF!,'Qtr trend(PL CF)'!$D:$E,'Qtr trend(PL CF)'!$M:$M</definedName>
    <definedName name="Z_079B2177_BFD5_4F70_AC04_FD7C32C29A8F_.wvu.Cols" localSheetId="3" hidden="1">'固定事業'!#REF!,'固定事業'!#REF!,'固定事業'!#REF!</definedName>
    <definedName name="Z_079B2177_BFD5_4F70_AC04_FD7C32C29A8F_.wvu.Cols" localSheetId="5" hidden="1">'四半期（BS）'!#REF!,'四半期（BS）'!$H:$I,'四半期（BS）'!$M:$M</definedName>
    <definedName name="Z_079B2177_BFD5_4F70_AC04_FD7C32C29A8F_.wvu.Cols" localSheetId="4" hidden="1">'四半期（PLCF）'!#REF!,'四半期（PLCF）'!$D:$E,'四半期（PLCF）'!$M:$M</definedName>
    <definedName name="Z_079B2177_BFD5_4F70_AC04_FD7C32C29A8F_.wvu.Cols" localSheetId="0" hidden="1">'全社'!#REF!,'全社'!$E:$F,'全社'!#REF!</definedName>
    <definedName name="Z_079B2177_BFD5_4F70_AC04_FD7C32C29A8F_.wvu.Cols" localSheetId="1" hidden="1">'全社 (無+固)'!#REF!,'全社 (無+固)'!#REF!,'全社 (無+固)'!#REF!</definedName>
    <definedName name="Z_079B2177_BFD5_4F70_AC04_FD7C32C29A8F_.wvu.Cols" localSheetId="2" hidden="1">'無線事業'!#REF!,'無線事業'!#REF!,'無線事業'!#REF!</definedName>
    <definedName name="Z_079B2177_BFD5_4F70_AC04_FD7C32C29A8F_.wvu.PrintArea" localSheetId="7" hidden="1">'Qtr trend(BS)'!$A$1:$H$36</definedName>
    <definedName name="Z_079B2177_BFD5_4F70_AC04_FD7C32C29A8F_.wvu.PrintArea" localSheetId="6" hidden="1">'Qtr trend(PL CF)'!$A$1:$F$82</definedName>
    <definedName name="Z_079B2177_BFD5_4F70_AC04_FD7C32C29A8F_.wvu.PrintArea" localSheetId="3" hidden="1">'固定事業'!$A$2:$B$24</definedName>
    <definedName name="Z_079B2177_BFD5_4F70_AC04_FD7C32C29A8F_.wvu.PrintArea" localSheetId="5" hidden="1">'四半期（BS）'!$A$1:$H$36</definedName>
    <definedName name="Z_079B2177_BFD5_4F70_AC04_FD7C32C29A8F_.wvu.PrintArea" localSheetId="4" hidden="1">'四半期（PLCF）'!$A$1:$F$81</definedName>
    <definedName name="Z_079B2177_BFD5_4F70_AC04_FD7C32C29A8F_.wvu.PrintArea" localSheetId="0" hidden="1">'全社'!$A$1:$G$38</definedName>
    <definedName name="Z_079B2177_BFD5_4F70_AC04_FD7C32C29A8F_.wvu.PrintArea" localSheetId="1" hidden="1">'全社 (無+固)'!$A$2:$B$39</definedName>
    <definedName name="Z_079B2177_BFD5_4F70_AC04_FD7C32C29A8F_.wvu.PrintArea" localSheetId="2" hidden="1">'無線事業'!$A$1:$B$26</definedName>
    <definedName name="Z_079B2177_BFD5_4F70_AC04_FD7C32C29A8F_.wvu.Rows" localSheetId="7" hidden="1">'Qtr trend(BS)'!$35:$36</definedName>
    <definedName name="Z_079B2177_BFD5_4F70_AC04_FD7C32C29A8F_.wvu.Rows" localSheetId="6" hidden="1">'Qtr trend(PL CF)'!#REF!,'Qtr trend(PL CF)'!#REF!,'Qtr trend(PL CF)'!#REF!,'Qtr trend(PL CF)'!#REF!,'Qtr trend(PL CF)'!#REF!</definedName>
    <definedName name="Z_079B2177_BFD5_4F70_AC04_FD7C32C29A8F_.wvu.Rows" localSheetId="3" hidden="1">'固定事業'!#REF!,'固定事業'!#REF!,'固定事業'!#REF!,'固定事業'!#REF!,'固定事業'!#REF!</definedName>
    <definedName name="Z_079B2177_BFD5_4F70_AC04_FD7C32C29A8F_.wvu.Rows" localSheetId="5" hidden="1">'四半期（BS）'!$35:$36</definedName>
    <definedName name="Z_079B2177_BFD5_4F70_AC04_FD7C32C29A8F_.wvu.Rows" localSheetId="4" hidden="1">'四半期（PLCF）'!#REF!,'四半期（PLCF）'!#REF!,'四半期（PLCF）'!#REF!,'四半期（PLCF）'!#REF!,'四半期（PLCF）'!#REF!</definedName>
    <definedName name="Z_079B2177_BFD5_4F70_AC04_FD7C32C29A8F_.wvu.Rows" localSheetId="0" hidden="1">'全社'!#REF!,'全社'!#REF!,'全社'!#REF!,'全社'!#REF!,'全社'!#REF!</definedName>
    <definedName name="Z_079B2177_BFD5_4F70_AC04_FD7C32C29A8F_.wvu.Rows" localSheetId="1" hidden="1">'全社 (無+固)'!#REF!,'全社 (無+固)'!#REF!,'全社 (無+固)'!#REF!,'全社 (無+固)'!#REF!,'全社 (無+固)'!#REF!</definedName>
    <definedName name="Z_079B2177_BFD5_4F70_AC04_FD7C32C29A8F_.wvu.Rows" localSheetId="2" hidden="1">'無線事業'!#REF!,'無線事業'!#REF!,'無線事業'!#REF!,'無線事業'!#REF!,'無線事業'!#REF!</definedName>
    <definedName name="Z_1EF6EAAF_0D97_498F_B487_C2C6BE4D4D31_.wvu.Cols" localSheetId="7" hidden="1">'Qtr trend(BS)'!#REF!</definedName>
    <definedName name="Z_1EF6EAAF_0D97_498F_B487_C2C6BE4D4D31_.wvu.Cols" localSheetId="6" hidden="1">'Qtr trend(PL CF)'!#REF!</definedName>
    <definedName name="Z_1EF6EAAF_0D97_498F_B487_C2C6BE4D4D31_.wvu.Cols" localSheetId="3" hidden="1">'固定事業'!#REF!</definedName>
    <definedName name="Z_1EF6EAAF_0D97_498F_B487_C2C6BE4D4D31_.wvu.Cols" localSheetId="5" hidden="1">'四半期（BS）'!#REF!</definedName>
    <definedName name="Z_1EF6EAAF_0D97_498F_B487_C2C6BE4D4D31_.wvu.Cols" localSheetId="4" hidden="1">'四半期（PLCF）'!#REF!</definedName>
    <definedName name="Z_1EF6EAAF_0D97_498F_B487_C2C6BE4D4D31_.wvu.Cols" localSheetId="0" hidden="1">'全社'!#REF!</definedName>
    <definedName name="Z_1EF6EAAF_0D97_498F_B487_C2C6BE4D4D31_.wvu.Cols" localSheetId="1" hidden="1">'全社 (無+固)'!#REF!</definedName>
    <definedName name="Z_1EF6EAAF_0D97_498F_B487_C2C6BE4D4D31_.wvu.Cols" localSheetId="2" hidden="1">'無線事業'!#REF!</definedName>
    <definedName name="Z_1EF6EAAF_0D97_498F_B487_C2C6BE4D4D31_.wvu.PrintArea" localSheetId="7" hidden="1">'Qtr trend(BS)'!$A$1:$I$39</definedName>
    <definedName name="Z_1EF6EAAF_0D97_498F_B487_C2C6BE4D4D31_.wvu.PrintArea" localSheetId="6" hidden="1">'Qtr trend(PL CF)'!$A$1:$F$82</definedName>
    <definedName name="Z_1EF6EAAF_0D97_498F_B487_C2C6BE4D4D31_.wvu.PrintArea" localSheetId="3" hidden="1">'固定事業'!$A$2:$B$24</definedName>
    <definedName name="Z_1EF6EAAF_0D97_498F_B487_C2C6BE4D4D31_.wvu.PrintArea" localSheetId="5" hidden="1">'四半期（BS）'!$A$1:$I$39</definedName>
    <definedName name="Z_1EF6EAAF_0D97_498F_B487_C2C6BE4D4D31_.wvu.PrintArea" localSheetId="4" hidden="1">'四半期（PLCF）'!$A$1:$F$81</definedName>
    <definedName name="Z_1EF6EAAF_0D97_498F_B487_C2C6BE4D4D31_.wvu.PrintArea" localSheetId="0" hidden="1">'全社'!$A$1:$G$38</definedName>
    <definedName name="Z_1EF6EAAF_0D97_498F_B487_C2C6BE4D4D31_.wvu.PrintArea" localSheetId="1" hidden="1">'全社 (無+固)'!$A$2:$B$39</definedName>
    <definedName name="Z_1EF6EAAF_0D97_498F_B487_C2C6BE4D4D31_.wvu.PrintArea" localSheetId="2" hidden="1">'無線事業'!$A$1:$B$26</definedName>
    <definedName name="Z_1EF6EAAF_0D97_498F_B487_C2C6BE4D4D31_.wvu.Rows" localSheetId="7" hidden="1">'Qtr trend(BS)'!$39:$39</definedName>
    <definedName name="Z_1EF6EAAF_0D97_498F_B487_C2C6BE4D4D31_.wvu.Rows" localSheetId="6" hidden="1">'Qtr trend(PL CF)'!#REF!,'Qtr trend(PL CF)'!#REF!,'Qtr trend(PL CF)'!#REF!,'Qtr trend(PL CF)'!#REF!,'Qtr trend(PL CF)'!#REF!</definedName>
    <definedName name="Z_1EF6EAAF_0D97_498F_B487_C2C6BE4D4D31_.wvu.Rows" localSheetId="3" hidden="1">'固定事業'!#REF!,'固定事業'!#REF!,'固定事業'!#REF!,'固定事業'!#REF!,'固定事業'!#REF!</definedName>
    <definedName name="Z_1EF6EAAF_0D97_498F_B487_C2C6BE4D4D31_.wvu.Rows" localSheetId="5" hidden="1">'四半期（BS）'!$39:$39</definedName>
    <definedName name="Z_1EF6EAAF_0D97_498F_B487_C2C6BE4D4D31_.wvu.Rows" localSheetId="4" hidden="1">'四半期（PLCF）'!#REF!,'四半期（PLCF）'!#REF!,'四半期（PLCF）'!#REF!,'四半期（PLCF）'!#REF!,'四半期（PLCF）'!#REF!</definedName>
    <definedName name="Z_1EF6EAAF_0D97_498F_B487_C2C6BE4D4D31_.wvu.Rows" localSheetId="0" hidden="1">'全社'!#REF!,'全社'!#REF!,'全社'!#REF!,'全社'!#REF!,'全社'!#REF!</definedName>
    <definedName name="Z_1EF6EAAF_0D97_498F_B487_C2C6BE4D4D31_.wvu.Rows" localSheetId="1" hidden="1">'全社 (無+固)'!#REF!,'全社 (無+固)'!#REF!,'全社 (無+固)'!#REF!,'全社 (無+固)'!#REF!,'全社 (無+固)'!#REF!</definedName>
    <definedName name="Z_1EF6EAAF_0D97_498F_B487_C2C6BE4D4D31_.wvu.Rows" localSheetId="2" hidden="1">'無線事業'!#REF!,'無線事業'!#REF!,'無線事業'!#REF!,'無線事業'!#REF!,'無線事業'!#REF!</definedName>
    <definedName name="Z_494C0CD2_A595_4DFB_8030_673A70D738FE_.wvu.Cols" localSheetId="7" hidden="1">'Qtr trend(BS)'!#REF!,'Qtr trend(BS)'!$H:$I,'Qtr trend(BS)'!$M:$M</definedName>
    <definedName name="Z_494C0CD2_A595_4DFB_8030_673A70D738FE_.wvu.Cols" localSheetId="6" hidden="1">'Qtr trend(PL CF)'!#REF!,'Qtr trend(PL CF)'!$D:$E,'Qtr trend(PL CF)'!$M:$M</definedName>
    <definedName name="Z_494C0CD2_A595_4DFB_8030_673A70D738FE_.wvu.Cols" localSheetId="3" hidden="1">'固定事業'!#REF!,'固定事業'!#REF!,'固定事業'!#REF!</definedName>
    <definedName name="Z_494C0CD2_A595_4DFB_8030_673A70D738FE_.wvu.Cols" localSheetId="5" hidden="1">'四半期（BS）'!#REF!,'四半期（BS）'!$H:$I,'四半期（BS）'!$M:$M</definedName>
    <definedName name="Z_494C0CD2_A595_4DFB_8030_673A70D738FE_.wvu.Cols" localSheetId="4" hidden="1">'四半期（PLCF）'!#REF!,'四半期（PLCF）'!$D:$E,'四半期（PLCF）'!$M:$M</definedName>
    <definedName name="Z_494C0CD2_A595_4DFB_8030_673A70D738FE_.wvu.Cols" localSheetId="0" hidden="1">'全社'!#REF!,'全社'!$E:$F,'全社'!#REF!</definedName>
    <definedName name="Z_494C0CD2_A595_4DFB_8030_673A70D738FE_.wvu.Cols" localSheetId="1" hidden="1">'全社 (無+固)'!#REF!,'全社 (無+固)'!#REF!,'全社 (無+固)'!#REF!</definedName>
    <definedName name="Z_494C0CD2_A595_4DFB_8030_673A70D738FE_.wvu.Cols" localSheetId="2" hidden="1">'無線事業'!#REF!,'無線事業'!#REF!,'無線事業'!#REF!</definedName>
    <definedName name="Z_494C0CD2_A595_4DFB_8030_673A70D738FE_.wvu.PrintArea" localSheetId="7" hidden="1">'Qtr trend(BS)'!$A$1:$H$36</definedName>
    <definedName name="Z_494C0CD2_A595_4DFB_8030_673A70D738FE_.wvu.PrintArea" localSheetId="6" hidden="1">'Qtr trend(PL CF)'!$A$1:$F$82</definedName>
    <definedName name="Z_494C0CD2_A595_4DFB_8030_673A70D738FE_.wvu.PrintArea" localSheetId="3" hidden="1">'固定事業'!$A$2:$B$24</definedName>
    <definedName name="Z_494C0CD2_A595_4DFB_8030_673A70D738FE_.wvu.PrintArea" localSheetId="5" hidden="1">'四半期（BS）'!$A$1:$H$36</definedName>
    <definedName name="Z_494C0CD2_A595_4DFB_8030_673A70D738FE_.wvu.PrintArea" localSheetId="4" hidden="1">'四半期（PLCF）'!$A$1:$F$81</definedName>
    <definedName name="Z_494C0CD2_A595_4DFB_8030_673A70D738FE_.wvu.PrintArea" localSheetId="0" hidden="1">'全社'!$A$1:$G$38</definedName>
    <definedName name="Z_494C0CD2_A595_4DFB_8030_673A70D738FE_.wvu.PrintArea" localSheetId="1" hidden="1">'全社 (無+固)'!$A$2:$B$39</definedName>
    <definedName name="Z_494C0CD2_A595_4DFB_8030_673A70D738FE_.wvu.PrintArea" localSheetId="2" hidden="1">'無線事業'!$A$1:$B$26</definedName>
    <definedName name="Z_494C0CD2_A595_4DFB_8030_673A70D738FE_.wvu.Rows" localSheetId="7" hidden="1">'Qtr trend(BS)'!$35:$36</definedName>
    <definedName name="Z_494C0CD2_A595_4DFB_8030_673A70D738FE_.wvu.Rows" localSheetId="6" hidden="1">'Qtr trend(PL CF)'!#REF!,'Qtr trend(PL CF)'!#REF!,'Qtr trend(PL CF)'!#REF!,'Qtr trend(PL CF)'!#REF!,'Qtr trend(PL CF)'!#REF!</definedName>
    <definedName name="Z_494C0CD2_A595_4DFB_8030_673A70D738FE_.wvu.Rows" localSheetId="3" hidden="1">'固定事業'!#REF!,'固定事業'!#REF!,'固定事業'!#REF!,'固定事業'!#REF!,'固定事業'!#REF!</definedName>
    <definedName name="Z_494C0CD2_A595_4DFB_8030_673A70D738FE_.wvu.Rows" localSheetId="5" hidden="1">'四半期（BS）'!$35:$36</definedName>
    <definedName name="Z_494C0CD2_A595_4DFB_8030_673A70D738FE_.wvu.Rows" localSheetId="4" hidden="1">'四半期（PLCF）'!#REF!,'四半期（PLCF）'!#REF!,'四半期（PLCF）'!#REF!,'四半期（PLCF）'!#REF!,'四半期（PLCF）'!#REF!</definedName>
    <definedName name="Z_494C0CD2_A595_4DFB_8030_673A70D738FE_.wvu.Rows" localSheetId="0" hidden="1">'全社'!#REF!,'全社'!#REF!,'全社'!#REF!,'全社'!#REF!,'全社'!#REF!</definedName>
    <definedName name="Z_494C0CD2_A595_4DFB_8030_673A70D738FE_.wvu.Rows" localSheetId="1" hidden="1">'全社 (無+固)'!#REF!,'全社 (無+固)'!#REF!,'全社 (無+固)'!#REF!,'全社 (無+固)'!#REF!,'全社 (無+固)'!#REF!</definedName>
    <definedName name="Z_494C0CD2_A595_4DFB_8030_673A70D738FE_.wvu.Rows" localSheetId="2" hidden="1">'無線事業'!#REF!,'無線事業'!#REF!,'無線事業'!#REF!,'無線事業'!#REF!,'無線事業'!#REF!</definedName>
    <definedName name="Z_A07AB6DC_DEEA_4EB9_852C_5D482CE22239_.wvu.Cols" localSheetId="7" hidden="1">'Qtr trend(BS)'!#REF!</definedName>
    <definedName name="Z_A07AB6DC_DEEA_4EB9_852C_5D482CE22239_.wvu.Cols" localSheetId="6" hidden="1">'Qtr trend(PL CF)'!#REF!</definedName>
    <definedName name="Z_A07AB6DC_DEEA_4EB9_852C_5D482CE22239_.wvu.Cols" localSheetId="3" hidden="1">'固定事業'!#REF!</definedName>
    <definedName name="Z_A07AB6DC_DEEA_4EB9_852C_5D482CE22239_.wvu.Cols" localSheetId="5" hidden="1">'四半期（BS）'!#REF!</definedName>
    <definedName name="Z_A07AB6DC_DEEA_4EB9_852C_5D482CE22239_.wvu.Cols" localSheetId="4" hidden="1">'四半期（PLCF）'!#REF!</definedName>
    <definedName name="Z_A07AB6DC_DEEA_4EB9_852C_5D482CE22239_.wvu.Cols" localSheetId="0" hidden="1">'全社'!#REF!</definedName>
    <definedName name="Z_A07AB6DC_DEEA_4EB9_852C_5D482CE22239_.wvu.Cols" localSheetId="1" hidden="1">'全社 (無+固)'!#REF!</definedName>
    <definedName name="Z_A07AB6DC_DEEA_4EB9_852C_5D482CE22239_.wvu.Cols" localSheetId="2" hidden="1">'無線事業'!#REF!</definedName>
    <definedName name="Z_A07AB6DC_DEEA_4EB9_852C_5D482CE22239_.wvu.PrintArea" localSheetId="7" hidden="1">'Qtr trend(BS)'!$A$1:$I$39</definedName>
    <definedName name="Z_A07AB6DC_DEEA_4EB9_852C_5D482CE22239_.wvu.PrintArea" localSheetId="6" hidden="1">'Qtr trend(PL CF)'!$A$1:$F$82</definedName>
    <definedName name="Z_A07AB6DC_DEEA_4EB9_852C_5D482CE22239_.wvu.PrintArea" localSheetId="3" hidden="1">'固定事業'!$A$2:$B$24</definedName>
    <definedName name="Z_A07AB6DC_DEEA_4EB9_852C_5D482CE22239_.wvu.PrintArea" localSheetId="5" hidden="1">'四半期（BS）'!$A$1:$I$39</definedName>
    <definedName name="Z_A07AB6DC_DEEA_4EB9_852C_5D482CE22239_.wvu.PrintArea" localSheetId="4" hidden="1">'四半期（PLCF）'!$A$1:$F$81</definedName>
    <definedName name="Z_A07AB6DC_DEEA_4EB9_852C_5D482CE22239_.wvu.PrintArea" localSheetId="0" hidden="1">'全社'!$A$1:$G$38</definedName>
    <definedName name="Z_A07AB6DC_DEEA_4EB9_852C_5D482CE22239_.wvu.PrintArea" localSheetId="1" hidden="1">'全社 (無+固)'!$A$2:$B$39</definedName>
    <definedName name="Z_A07AB6DC_DEEA_4EB9_852C_5D482CE22239_.wvu.PrintArea" localSheetId="2" hidden="1">'無線事業'!$A$1:$B$26</definedName>
    <definedName name="Z_A07AB6DC_DEEA_4EB9_852C_5D482CE22239_.wvu.Rows" localSheetId="7" hidden="1">'Qtr trend(BS)'!$39:$39</definedName>
    <definedName name="Z_A07AB6DC_DEEA_4EB9_852C_5D482CE22239_.wvu.Rows" localSheetId="6" hidden="1">'Qtr trend(PL CF)'!#REF!,'Qtr trend(PL CF)'!#REF!,'Qtr trend(PL CF)'!#REF!,'Qtr trend(PL CF)'!#REF!,'Qtr trend(PL CF)'!#REF!</definedName>
    <definedName name="Z_A07AB6DC_DEEA_4EB9_852C_5D482CE22239_.wvu.Rows" localSheetId="3" hidden="1">'固定事業'!#REF!,'固定事業'!#REF!,'固定事業'!#REF!,'固定事業'!#REF!,'固定事業'!#REF!</definedName>
    <definedName name="Z_A07AB6DC_DEEA_4EB9_852C_5D482CE22239_.wvu.Rows" localSheetId="5" hidden="1">'四半期（BS）'!$39:$39</definedName>
    <definedName name="Z_A07AB6DC_DEEA_4EB9_852C_5D482CE22239_.wvu.Rows" localSheetId="4" hidden="1">'四半期（PLCF）'!#REF!,'四半期（PLCF）'!#REF!,'四半期（PLCF）'!#REF!,'四半期（PLCF）'!#REF!,'四半期（PLCF）'!#REF!</definedName>
    <definedName name="Z_A07AB6DC_DEEA_4EB9_852C_5D482CE22239_.wvu.Rows" localSheetId="0" hidden="1">'全社'!#REF!,'全社'!#REF!,'全社'!#REF!,'全社'!#REF!,'全社'!#REF!</definedName>
    <definedName name="Z_A07AB6DC_DEEA_4EB9_852C_5D482CE22239_.wvu.Rows" localSheetId="1" hidden="1">'全社 (無+固)'!#REF!,'全社 (無+固)'!#REF!,'全社 (無+固)'!#REF!,'全社 (無+固)'!#REF!,'全社 (無+固)'!#REF!</definedName>
    <definedName name="Z_A07AB6DC_DEEA_4EB9_852C_5D482CE22239_.wvu.Rows" localSheetId="2" hidden="1">'無線事業'!#REF!,'無線事業'!#REF!,'無線事業'!#REF!,'無線事業'!#REF!,'無線事業'!#REF!</definedName>
    <definedName name="Z_C28A2CD9_714F_47DC_A7C1_ADBDAD1AB258_.wvu.Cols" localSheetId="7" hidden="1">'Qtr trend(BS)'!#REF!</definedName>
    <definedName name="Z_C28A2CD9_714F_47DC_A7C1_ADBDAD1AB258_.wvu.Cols" localSheetId="6" hidden="1">'Qtr trend(PL CF)'!#REF!</definedName>
    <definedName name="Z_C28A2CD9_714F_47DC_A7C1_ADBDAD1AB258_.wvu.Cols" localSheetId="3" hidden="1">'固定事業'!#REF!</definedName>
    <definedName name="Z_C28A2CD9_714F_47DC_A7C1_ADBDAD1AB258_.wvu.Cols" localSheetId="5" hidden="1">'四半期（BS）'!#REF!</definedName>
    <definedName name="Z_C28A2CD9_714F_47DC_A7C1_ADBDAD1AB258_.wvu.Cols" localSheetId="4" hidden="1">'四半期（PLCF）'!#REF!</definedName>
    <definedName name="Z_C28A2CD9_714F_47DC_A7C1_ADBDAD1AB258_.wvu.Cols" localSheetId="0" hidden="1">'全社'!#REF!</definedName>
    <definedName name="Z_C28A2CD9_714F_47DC_A7C1_ADBDAD1AB258_.wvu.Cols" localSheetId="1" hidden="1">'全社 (無+固)'!#REF!</definedName>
    <definedName name="Z_C28A2CD9_714F_47DC_A7C1_ADBDAD1AB258_.wvu.Cols" localSheetId="2" hidden="1">'無線事業'!#REF!</definedName>
    <definedName name="Z_C28A2CD9_714F_47DC_A7C1_ADBDAD1AB258_.wvu.PrintArea" localSheetId="7" hidden="1">'Qtr trend(BS)'!$A$1:$I$39</definedName>
    <definedName name="Z_C28A2CD9_714F_47DC_A7C1_ADBDAD1AB258_.wvu.PrintArea" localSheetId="6" hidden="1">'Qtr trend(PL CF)'!$A$1:$F$82</definedName>
    <definedName name="Z_C28A2CD9_714F_47DC_A7C1_ADBDAD1AB258_.wvu.PrintArea" localSheetId="3" hidden="1">'固定事業'!$A$2:$B$24</definedName>
    <definedName name="Z_C28A2CD9_714F_47DC_A7C1_ADBDAD1AB258_.wvu.PrintArea" localSheetId="5" hidden="1">'四半期（BS）'!$A$1:$I$39</definedName>
    <definedName name="Z_C28A2CD9_714F_47DC_A7C1_ADBDAD1AB258_.wvu.PrintArea" localSheetId="4" hidden="1">'四半期（PLCF）'!$A$1:$F$81</definedName>
    <definedName name="Z_C28A2CD9_714F_47DC_A7C1_ADBDAD1AB258_.wvu.PrintArea" localSheetId="0" hidden="1">'全社'!$A$1:$G$38</definedName>
    <definedName name="Z_C28A2CD9_714F_47DC_A7C1_ADBDAD1AB258_.wvu.PrintArea" localSheetId="1" hidden="1">'全社 (無+固)'!$A$2:$B$39</definedName>
    <definedName name="Z_C28A2CD9_714F_47DC_A7C1_ADBDAD1AB258_.wvu.PrintArea" localSheetId="2" hidden="1">'無線事業'!$A$1:$B$26</definedName>
    <definedName name="Z_C28A2CD9_714F_47DC_A7C1_ADBDAD1AB258_.wvu.Rows" localSheetId="7" hidden="1">'Qtr trend(BS)'!$39:$39</definedName>
    <definedName name="Z_C28A2CD9_714F_47DC_A7C1_ADBDAD1AB258_.wvu.Rows" localSheetId="6" hidden="1">'Qtr trend(PL CF)'!#REF!,'Qtr trend(PL CF)'!#REF!,'Qtr trend(PL CF)'!#REF!,'Qtr trend(PL CF)'!#REF!,'Qtr trend(PL CF)'!#REF!</definedName>
    <definedName name="Z_C28A2CD9_714F_47DC_A7C1_ADBDAD1AB258_.wvu.Rows" localSheetId="3" hidden="1">'固定事業'!#REF!,'固定事業'!#REF!,'固定事業'!#REF!,'固定事業'!#REF!,'固定事業'!#REF!</definedName>
    <definedName name="Z_C28A2CD9_714F_47DC_A7C1_ADBDAD1AB258_.wvu.Rows" localSheetId="5" hidden="1">'四半期（BS）'!$39:$39</definedName>
    <definedName name="Z_C28A2CD9_714F_47DC_A7C1_ADBDAD1AB258_.wvu.Rows" localSheetId="4" hidden="1">'四半期（PLCF）'!#REF!,'四半期（PLCF）'!#REF!,'四半期（PLCF）'!#REF!,'四半期（PLCF）'!#REF!,'四半期（PLCF）'!#REF!</definedName>
    <definedName name="Z_C28A2CD9_714F_47DC_A7C1_ADBDAD1AB258_.wvu.Rows" localSheetId="0" hidden="1">'全社'!#REF!,'全社'!#REF!,'全社'!#REF!,'全社'!#REF!,'全社'!#REF!</definedName>
    <definedName name="Z_C28A2CD9_714F_47DC_A7C1_ADBDAD1AB258_.wvu.Rows" localSheetId="1" hidden="1">'全社 (無+固)'!#REF!,'全社 (無+固)'!#REF!,'全社 (無+固)'!#REF!,'全社 (無+固)'!#REF!,'全社 (無+固)'!#REF!</definedName>
    <definedName name="Z_C28A2CD9_714F_47DC_A7C1_ADBDAD1AB258_.wvu.Rows" localSheetId="2" hidden="1">'無線事業'!#REF!,'無線事業'!#REF!,'無線事業'!#REF!,'無線事業'!#REF!,'無線事業'!#REF!</definedName>
    <definedName name="Z_E4A100B5_0B31_4A72_970C_2CD34A5A26FA_.wvu.Cols" localSheetId="7" hidden="1">'Qtr trend(BS)'!#REF!</definedName>
    <definedName name="Z_E4A100B5_0B31_4A72_970C_2CD34A5A26FA_.wvu.Cols" localSheetId="6" hidden="1">'Qtr trend(PL CF)'!#REF!</definedName>
    <definedName name="Z_E4A100B5_0B31_4A72_970C_2CD34A5A26FA_.wvu.Cols" localSheetId="3" hidden="1">'固定事業'!#REF!</definedName>
    <definedName name="Z_E4A100B5_0B31_4A72_970C_2CD34A5A26FA_.wvu.Cols" localSheetId="5" hidden="1">'四半期（BS）'!#REF!</definedName>
    <definedName name="Z_E4A100B5_0B31_4A72_970C_2CD34A5A26FA_.wvu.Cols" localSheetId="4" hidden="1">'四半期（PLCF）'!#REF!</definedName>
    <definedName name="Z_E4A100B5_0B31_4A72_970C_2CD34A5A26FA_.wvu.Cols" localSheetId="0" hidden="1">'全社'!#REF!</definedName>
    <definedName name="Z_E4A100B5_0B31_4A72_970C_2CD34A5A26FA_.wvu.Cols" localSheetId="1" hidden="1">'全社 (無+固)'!#REF!</definedName>
    <definedName name="Z_E4A100B5_0B31_4A72_970C_2CD34A5A26FA_.wvu.Cols" localSheetId="2" hidden="1">'無線事業'!#REF!</definedName>
    <definedName name="Z_E4A100B5_0B31_4A72_970C_2CD34A5A26FA_.wvu.PrintArea" localSheetId="7" hidden="1">'Qtr trend(BS)'!$A$1:$I$39</definedName>
    <definedName name="Z_E4A100B5_0B31_4A72_970C_2CD34A5A26FA_.wvu.PrintArea" localSheetId="6" hidden="1">'Qtr trend(PL CF)'!$A$1:$F$82</definedName>
    <definedName name="Z_E4A100B5_0B31_4A72_970C_2CD34A5A26FA_.wvu.PrintArea" localSheetId="3" hidden="1">'固定事業'!$A$2:$B$24</definedName>
    <definedName name="Z_E4A100B5_0B31_4A72_970C_2CD34A5A26FA_.wvu.PrintArea" localSheetId="5" hidden="1">'四半期（BS）'!$A$1:$I$39</definedName>
    <definedName name="Z_E4A100B5_0B31_4A72_970C_2CD34A5A26FA_.wvu.PrintArea" localSheetId="4" hidden="1">'四半期（PLCF）'!$A$1:$F$81</definedName>
    <definedName name="Z_E4A100B5_0B31_4A72_970C_2CD34A5A26FA_.wvu.PrintArea" localSheetId="0" hidden="1">'全社'!$A$1:$G$38</definedName>
    <definedName name="Z_E4A100B5_0B31_4A72_970C_2CD34A5A26FA_.wvu.PrintArea" localSheetId="1" hidden="1">'全社 (無+固)'!$A$2:$B$39</definedName>
    <definedName name="Z_E4A100B5_0B31_4A72_970C_2CD34A5A26FA_.wvu.PrintArea" localSheetId="2" hidden="1">'無線事業'!$A$1:$B$26</definedName>
    <definedName name="Z_E4A100B5_0B31_4A72_970C_2CD34A5A26FA_.wvu.Rows" localSheetId="7" hidden="1">'Qtr trend(BS)'!$39:$39</definedName>
    <definedName name="Z_E4A100B5_0B31_4A72_970C_2CD34A5A26FA_.wvu.Rows" localSheetId="6" hidden="1">'Qtr trend(PL CF)'!#REF!,'Qtr trend(PL CF)'!#REF!,'Qtr trend(PL CF)'!#REF!,'Qtr trend(PL CF)'!#REF!,'Qtr trend(PL CF)'!#REF!</definedName>
    <definedName name="Z_E4A100B5_0B31_4A72_970C_2CD34A5A26FA_.wvu.Rows" localSheetId="3" hidden="1">'固定事業'!#REF!,'固定事業'!#REF!,'固定事業'!#REF!,'固定事業'!#REF!,'固定事業'!#REF!</definedName>
    <definedName name="Z_E4A100B5_0B31_4A72_970C_2CD34A5A26FA_.wvu.Rows" localSheetId="5" hidden="1">'四半期（BS）'!$39:$39</definedName>
    <definedName name="Z_E4A100B5_0B31_4A72_970C_2CD34A5A26FA_.wvu.Rows" localSheetId="4" hidden="1">'四半期（PLCF）'!#REF!,'四半期（PLCF）'!#REF!,'四半期（PLCF）'!#REF!,'四半期（PLCF）'!#REF!,'四半期（PLCF）'!#REF!</definedName>
    <definedName name="Z_E4A100B5_0B31_4A72_970C_2CD34A5A26FA_.wvu.Rows" localSheetId="0" hidden="1">'全社'!#REF!,'全社'!#REF!,'全社'!#REF!,'全社'!#REF!,'全社'!#REF!</definedName>
    <definedName name="Z_E4A100B5_0B31_4A72_970C_2CD34A5A26FA_.wvu.Rows" localSheetId="1" hidden="1">'全社 (無+固)'!#REF!,'全社 (無+固)'!#REF!,'全社 (無+固)'!#REF!,'全社 (無+固)'!#REF!,'全社 (無+固)'!#REF!</definedName>
    <definedName name="Z_E4A100B5_0B31_4A72_970C_2CD34A5A26FA_.wvu.Rows" localSheetId="2" hidden="1">'無線事業'!#REF!,'無線事業'!#REF!,'無線事業'!#REF!,'無線事業'!#REF!,'無線事業'!#REF!</definedName>
    <definedName name="Z_F365B268_EE6C_498E_B163_A3BD7B44316F_.wvu.Cols" localSheetId="7" hidden="1">'Qtr trend(BS)'!#REF!,'Qtr trend(BS)'!$H:$I</definedName>
    <definedName name="Z_F365B268_EE6C_498E_B163_A3BD7B44316F_.wvu.Cols" localSheetId="6" hidden="1">'Qtr trend(PL CF)'!#REF!,'Qtr trend(PL CF)'!$D:$E</definedName>
    <definedName name="Z_F365B268_EE6C_498E_B163_A3BD7B44316F_.wvu.Cols" localSheetId="3" hidden="1">'固定事業'!#REF!,'固定事業'!#REF!</definedName>
    <definedName name="Z_F365B268_EE6C_498E_B163_A3BD7B44316F_.wvu.Cols" localSheetId="5" hidden="1">'四半期（BS）'!#REF!,'四半期（BS）'!$H:$I</definedName>
    <definedName name="Z_F365B268_EE6C_498E_B163_A3BD7B44316F_.wvu.Cols" localSheetId="4" hidden="1">'四半期（PLCF）'!#REF!,'四半期（PLCF）'!$D:$E</definedName>
    <definedName name="Z_F365B268_EE6C_498E_B163_A3BD7B44316F_.wvu.Cols" localSheetId="0" hidden="1">'全社'!#REF!,'全社'!$E:$F</definedName>
    <definedName name="Z_F365B268_EE6C_498E_B163_A3BD7B44316F_.wvu.Cols" localSheetId="1" hidden="1">'全社 (無+固)'!#REF!,'全社 (無+固)'!#REF!</definedName>
    <definedName name="Z_F365B268_EE6C_498E_B163_A3BD7B44316F_.wvu.Cols" localSheetId="2" hidden="1">'無線事業'!#REF!,'無線事業'!#REF!</definedName>
    <definedName name="Z_F365B268_EE6C_498E_B163_A3BD7B44316F_.wvu.PrintArea" localSheetId="7" hidden="1">'Qtr trend(BS)'!$A$1:$I$36</definedName>
    <definedName name="Z_F365B268_EE6C_498E_B163_A3BD7B44316F_.wvu.PrintArea" localSheetId="6" hidden="1">'Qtr trend(PL CF)'!$A$1:$F$83</definedName>
    <definedName name="Z_F365B268_EE6C_498E_B163_A3BD7B44316F_.wvu.PrintArea" localSheetId="3" hidden="1">'固定事業'!$A$2:$B$24</definedName>
    <definedName name="Z_F365B268_EE6C_498E_B163_A3BD7B44316F_.wvu.PrintArea" localSheetId="5" hidden="1">'四半期（BS）'!$A$1:$I$36</definedName>
    <definedName name="Z_F365B268_EE6C_498E_B163_A3BD7B44316F_.wvu.PrintArea" localSheetId="4" hidden="1">'四半期（PLCF）'!$A$1:$F$82</definedName>
    <definedName name="Z_F365B268_EE6C_498E_B163_A3BD7B44316F_.wvu.PrintArea" localSheetId="0" hidden="1">'全社'!$A$1:$G$38</definedName>
    <definedName name="Z_F365B268_EE6C_498E_B163_A3BD7B44316F_.wvu.PrintArea" localSheetId="1" hidden="1">'全社 (無+固)'!$A$2:$B$39</definedName>
    <definedName name="Z_F365B268_EE6C_498E_B163_A3BD7B44316F_.wvu.PrintArea" localSheetId="2" hidden="1">'無線事業'!$A$1:$B$26</definedName>
    <definedName name="Z_F365B268_EE6C_498E_B163_A3BD7B44316F_.wvu.Rows" localSheetId="7" hidden="1">'Qtr trend(BS)'!$39:$39</definedName>
    <definedName name="Z_F365B268_EE6C_498E_B163_A3BD7B44316F_.wvu.Rows" localSheetId="6" hidden="1">'Qtr trend(PL CF)'!#REF!,'Qtr trend(PL CF)'!#REF!,'Qtr trend(PL CF)'!#REF!,'Qtr trend(PL CF)'!#REF!,'Qtr trend(PL CF)'!#REF!</definedName>
    <definedName name="Z_F365B268_EE6C_498E_B163_A3BD7B44316F_.wvu.Rows" localSheetId="3" hidden="1">'固定事業'!#REF!,'固定事業'!#REF!,'固定事業'!#REF!,'固定事業'!#REF!,'固定事業'!#REF!</definedName>
    <definedName name="Z_F365B268_EE6C_498E_B163_A3BD7B44316F_.wvu.Rows" localSheetId="5" hidden="1">'四半期（BS）'!$39:$39</definedName>
    <definedName name="Z_F365B268_EE6C_498E_B163_A3BD7B44316F_.wvu.Rows" localSheetId="4" hidden="1">'四半期（PLCF）'!#REF!,'四半期（PLCF）'!#REF!,'四半期（PLCF）'!#REF!,'四半期（PLCF）'!#REF!,'四半期（PLCF）'!#REF!</definedName>
    <definedName name="Z_F365B268_EE6C_498E_B163_A3BD7B44316F_.wvu.Rows" localSheetId="0" hidden="1">'全社'!#REF!,'全社'!#REF!,'全社'!#REF!,'全社'!#REF!,'全社'!#REF!</definedName>
    <definedName name="Z_F365B268_EE6C_498E_B163_A3BD7B44316F_.wvu.Rows" localSheetId="1" hidden="1">'全社 (無+固)'!#REF!,'全社 (無+固)'!#REF!,'全社 (無+固)'!#REF!,'全社 (無+固)'!#REF!,'全社 (無+固)'!#REF!</definedName>
    <definedName name="Z_F365B268_EE6C_498E_B163_A3BD7B44316F_.wvu.Rows" localSheetId="2" hidden="1">'無線事業'!#REF!,'無線事業'!#REF!,'無線事業'!#REF!,'無線事業'!#REF!,'無線事業'!#REF!</definedName>
    <definedName name="Z_F4F548BE_683D_4ED2_A050_7C26F1525FE3_.wvu.Cols" localSheetId="7" hidden="1">'Qtr trend(BS)'!#REF!</definedName>
    <definedName name="Z_F4F548BE_683D_4ED2_A050_7C26F1525FE3_.wvu.Cols" localSheetId="6" hidden="1">'Qtr trend(PL CF)'!#REF!</definedName>
    <definedName name="Z_F4F548BE_683D_4ED2_A050_7C26F1525FE3_.wvu.Cols" localSheetId="3" hidden="1">'固定事業'!#REF!</definedName>
    <definedName name="Z_F4F548BE_683D_4ED2_A050_7C26F1525FE3_.wvu.Cols" localSheetId="5" hidden="1">'四半期（BS）'!#REF!</definedName>
    <definedName name="Z_F4F548BE_683D_4ED2_A050_7C26F1525FE3_.wvu.Cols" localSheetId="4" hidden="1">'四半期（PLCF）'!#REF!</definedName>
    <definedName name="Z_F4F548BE_683D_4ED2_A050_7C26F1525FE3_.wvu.Cols" localSheetId="0" hidden="1">'全社'!#REF!</definedName>
    <definedName name="Z_F4F548BE_683D_4ED2_A050_7C26F1525FE3_.wvu.Cols" localSheetId="1" hidden="1">'全社 (無+固)'!#REF!</definedName>
    <definedName name="Z_F4F548BE_683D_4ED2_A050_7C26F1525FE3_.wvu.Cols" localSheetId="2" hidden="1">'無線事業'!#REF!</definedName>
    <definedName name="Z_F4F548BE_683D_4ED2_A050_7C26F1525FE3_.wvu.PrintArea" localSheetId="7" hidden="1">'Qtr trend(BS)'!$A$1:$I$39</definedName>
    <definedName name="Z_F4F548BE_683D_4ED2_A050_7C26F1525FE3_.wvu.PrintArea" localSheetId="6" hidden="1">'Qtr trend(PL CF)'!$A$1:$F$82</definedName>
    <definedName name="Z_F4F548BE_683D_4ED2_A050_7C26F1525FE3_.wvu.PrintArea" localSheetId="3" hidden="1">'固定事業'!$A$2:$B$24</definedName>
    <definedName name="Z_F4F548BE_683D_4ED2_A050_7C26F1525FE3_.wvu.PrintArea" localSheetId="5" hidden="1">'四半期（BS）'!$A$1:$I$39</definedName>
    <definedName name="Z_F4F548BE_683D_4ED2_A050_7C26F1525FE3_.wvu.PrintArea" localSheetId="4" hidden="1">'四半期（PLCF）'!$A$1:$F$81</definedName>
    <definedName name="Z_F4F548BE_683D_4ED2_A050_7C26F1525FE3_.wvu.PrintArea" localSheetId="0" hidden="1">'全社'!$A$1:$G$38</definedName>
    <definedName name="Z_F4F548BE_683D_4ED2_A050_7C26F1525FE3_.wvu.PrintArea" localSheetId="1" hidden="1">'全社 (無+固)'!$A$2:$B$39</definedName>
    <definedName name="Z_F4F548BE_683D_4ED2_A050_7C26F1525FE3_.wvu.PrintArea" localSheetId="2" hidden="1">'無線事業'!$A$1:$B$26</definedName>
    <definedName name="Z_F4F548BE_683D_4ED2_A050_7C26F1525FE3_.wvu.Rows" localSheetId="7" hidden="1">'Qtr trend(BS)'!$39:$39</definedName>
    <definedName name="Z_F4F548BE_683D_4ED2_A050_7C26F1525FE3_.wvu.Rows" localSheetId="6" hidden="1">'Qtr trend(PL CF)'!#REF!,'Qtr trend(PL CF)'!#REF!,'Qtr trend(PL CF)'!#REF!,'Qtr trend(PL CF)'!#REF!,'Qtr trend(PL CF)'!#REF!</definedName>
    <definedName name="Z_F4F548BE_683D_4ED2_A050_7C26F1525FE3_.wvu.Rows" localSheetId="3" hidden="1">'固定事業'!#REF!,'固定事業'!#REF!,'固定事業'!#REF!,'固定事業'!#REF!,'固定事業'!#REF!</definedName>
    <definedName name="Z_F4F548BE_683D_4ED2_A050_7C26F1525FE3_.wvu.Rows" localSheetId="5" hidden="1">'四半期（BS）'!$39:$39</definedName>
    <definedName name="Z_F4F548BE_683D_4ED2_A050_7C26F1525FE3_.wvu.Rows" localSheetId="4" hidden="1">'四半期（PLCF）'!#REF!,'四半期（PLCF）'!#REF!,'四半期（PLCF）'!#REF!,'四半期（PLCF）'!#REF!,'四半期（PLCF）'!#REF!</definedName>
    <definedName name="Z_F4F548BE_683D_4ED2_A050_7C26F1525FE3_.wvu.Rows" localSheetId="0" hidden="1">'全社'!#REF!,'全社'!#REF!,'全社'!#REF!,'全社'!#REF!,'全社'!#REF!</definedName>
    <definedName name="Z_F4F548BE_683D_4ED2_A050_7C26F1525FE3_.wvu.Rows" localSheetId="1" hidden="1">'全社 (無+固)'!#REF!,'全社 (無+固)'!#REF!,'全社 (無+固)'!#REF!,'全社 (無+固)'!#REF!,'全社 (無+固)'!#REF!</definedName>
    <definedName name="Z_F4F548BE_683D_4ED2_A050_7C26F1525FE3_.wvu.Rows" localSheetId="2" hidden="1">'無線事業'!#REF!,'無線事業'!#REF!,'無線事業'!#REF!,'無線事業'!#REF!,'無線事業'!#REF!</definedName>
    <definedName name="ｚｘ" localSheetId="4">'四半期（PLCF）'!ｚｘ</definedName>
    <definedName name="ｚｘｃ" localSheetId="4">'四半期（PLCF）'!ｚｘｃ</definedName>
    <definedName name="ZZ"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ZZ"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ZZ"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ZZ"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ZZ"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あ" localSheetId="4">Word</definedName>
    <definedName name="あＢ"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あＢ"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あＢ"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あＢ"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あＢ"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ああ"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ああ"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ああ"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ああ"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ああ"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いん" localSheetId="4">'四半期（PLCF）'!いん</definedName>
    <definedName name="け" localSheetId="4">Word</definedName>
    <definedName name="コピー削減案"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コピー削減案"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コピー削減案"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コピー削減案"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コピー削減案"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たかあし" localSheetId="3"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たかあし" localSheetId="4"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たかあし" localSheetId="1"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たかあし" localSheetId="2"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たかあし"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検証機器" localSheetId="4">Word</definedName>
    <definedName name="人件費２" localSheetId="4">Word</definedName>
    <definedName name="販管費予算聖書" localSheetId="4">Word</definedName>
    <definedName name="法人部分サマリー" localSheetId="4">Word</definedName>
    <definedName name="利息配当" localSheetId="4">'四半期（PLCF）'!利息配当</definedName>
  </definedNames>
  <calcPr fullCalcOnLoad="1"/>
</workbook>
</file>

<file path=xl/comments10.xml><?xml version="1.0" encoding="utf-8"?>
<comments xmlns="http://schemas.openxmlformats.org/spreadsheetml/2006/main">
  <authors>
    <author>MaruiTomoya</author>
  </authors>
  <commentList>
    <comment ref="L21" authorId="0">
      <text>
        <r>
          <rPr>
            <b/>
            <sz val="9"/>
            <rFont val="ＭＳ Ｐゴシック"/>
            <family val="3"/>
          </rPr>
          <t>MaruiTomoya:</t>
        </r>
        <r>
          <rPr>
            <sz val="9"/>
            <rFont val="ＭＳ Ｐゴシック"/>
            <family val="3"/>
          </rPr>
          <t xml:space="preserve">
調整額：286,365,000</t>
        </r>
      </text>
    </comment>
  </commentList>
</comments>
</file>

<file path=xl/comments5.xml><?xml version="1.0" encoding="utf-8"?>
<comments xmlns="http://schemas.openxmlformats.org/spreadsheetml/2006/main">
  <authors>
    <author>InagakiHiroaki</author>
  </authors>
  <commentList>
    <comment ref="H44" authorId="0">
      <text>
        <r>
          <rPr>
            <b/>
            <sz val="9"/>
            <rFont val="ＭＳ Ｐゴシック"/>
            <family val="3"/>
          </rPr>
          <t>InagakiHiroaki:</t>
        </r>
        <r>
          <rPr>
            <sz val="9"/>
            <rFont val="ＭＳ Ｐゴシック"/>
            <family val="3"/>
          </rPr>
          <t xml:space="preserve">
研究開発費に含まれる減価償却費85M円を含みます。</t>
        </r>
      </text>
    </comment>
    <comment ref="I44" authorId="0">
      <text>
        <r>
          <rPr>
            <b/>
            <sz val="9"/>
            <rFont val="ＭＳ Ｐゴシック"/>
            <family val="3"/>
          </rPr>
          <t>InagakiHiroaki:</t>
        </r>
        <r>
          <rPr>
            <sz val="9"/>
            <rFont val="ＭＳ Ｐゴシック"/>
            <family val="3"/>
          </rPr>
          <t xml:space="preserve">
研究開発費に含まれる減価償却費49M円を含みます。</t>
        </r>
      </text>
    </comment>
  </commentList>
</comments>
</file>

<file path=xl/comments6.xml><?xml version="1.0" encoding="utf-8"?>
<comments xmlns="http://schemas.openxmlformats.org/spreadsheetml/2006/main">
  <authors>
    <author>InagakiHiroaki</author>
  </authors>
  <commentList>
    <comment ref="B40" authorId="0">
      <text>
        <r>
          <rPr>
            <b/>
            <sz val="9"/>
            <rFont val="ＭＳ Ｐゴシック"/>
            <family val="3"/>
          </rPr>
          <t>InagakiHiroaki:</t>
        </r>
        <r>
          <rPr>
            <sz val="9"/>
            <rFont val="ＭＳ Ｐゴシック"/>
            <family val="3"/>
          </rPr>
          <t xml:space="preserve">
25742.839025から修正</t>
        </r>
      </text>
    </comment>
  </commentList>
</comments>
</file>

<file path=xl/sharedStrings.xml><?xml version="1.0" encoding="utf-8"?>
<sst xmlns="http://schemas.openxmlformats.org/spreadsheetml/2006/main" count="874" uniqueCount="516">
  <si>
    <t>組替</t>
  </si>
  <si>
    <t>イー･アクセス株式会社</t>
  </si>
  <si>
    <t>Fiscal Year 3/2011</t>
  </si>
  <si>
    <t>セグメント調整</t>
  </si>
  <si>
    <t>月次解約率（％）</t>
  </si>
  <si>
    <t>作業委託費</t>
  </si>
  <si>
    <t>通信設備使用料</t>
  </si>
  <si>
    <t>端末設備使用料</t>
  </si>
  <si>
    <t>その他</t>
  </si>
  <si>
    <t>広告費及び販促費</t>
  </si>
  <si>
    <t>商品原価・材料・部品費</t>
  </si>
  <si>
    <t>労務費</t>
  </si>
  <si>
    <t>利益剰余金</t>
  </si>
  <si>
    <t>株主資本合計</t>
  </si>
  <si>
    <t>純資産合計</t>
  </si>
  <si>
    <t>資本金及び資本剰余金</t>
  </si>
  <si>
    <t>ネットワーク事業</t>
  </si>
  <si>
    <t>デバイス事業</t>
  </si>
  <si>
    <t>通期実績</t>
  </si>
  <si>
    <t>2Q</t>
  </si>
  <si>
    <t>自己株式</t>
  </si>
  <si>
    <t>Fiscal Year 3/2011</t>
  </si>
  <si>
    <t>eA</t>
  </si>
  <si>
    <t>(in million yen)</t>
  </si>
  <si>
    <t>eAccess Ltd.</t>
  </si>
  <si>
    <t>現金及び預金</t>
  </si>
  <si>
    <t>Cash and cash deposit</t>
  </si>
  <si>
    <t>Net debt/net asset ratio</t>
  </si>
  <si>
    <t>Net debt/EBITDA ratio</t>
  </si>
  <si>
    <t>無線事業</t>
  </si>
  <si>
    <t>【オペレーションの状況】</t>
  </si>
  <si>
    <t>固定事業</t>
  </si>
  <si>
    <t>回線利用料収入等</t>
  </si>
  <si>
    <t>ＥＢＩＴＤＡ</t>
  </si>
  <si>
    <t>Y2010 3Q</t>
  </si>
  <si>
    <t>Y2010 4Q</t>
  </si>
  <si>
    <t xml:space="preserve"> </t>
  </si>
  <si>
    <t>通期予想</t>
  </si>
  <si>
    <t>EBITDA (previous 4 quarters)</t>
  </si>
  <si>
    <t>Quarterly Results for Fiscal Year 3/2012
Supplemental Financial Information</t>
  </si>
  <si>
    <t>Fiscal Year 3/2012</t>
  </si>
  <si>
    <t>1Q 2011
(4 - 6/2011)</t>
  </si>
  <si>
    <t>2Q 2011
(7 - 9/2011)</t>
  </si>
  <si>
    <t>3Q 2011
(10 - 12/2011)</t>
  </si>
  <si>
    <t>4Q 2011
(1 - 3/2012)</t>
  </si>
  <si>
    <t>Full-year
Forecast</t>
  </si>
  <si>
    <r>
      <t xml:space="preserve">Y2009 </t>
    </r>
    <r>
      <rPr>
        <sz val="12"/>
        <rFont val="ＭＳ Ｐゴシック"/>
        <family val="3"/>
      </rPr>
      <t>合計</t>
    </r>
  </si>
  <si>
    <t>1Q 2010
(4 - 6/2010)</t>
  </si>
  <si>
    <t>2Q 2010
(7 - 9/2010)</t>
  </si>
  <si>
    <t>3Q 2010
(10 - 12/2010)</t>
  </si>
  <si>
    <t>4Q 2010
(1 - 3/2011)</t>
  </si>
  <si>
    <t>Full-year
Result</t>
  </si>
  <si>
    <r>
      <t>(</t>
    </r>
    <r>
      <rPr>
        <sz val="12"/>
        <rFont val="ＭＳ Ｐゴシック"/>
        <family val="3"/>
      </rPr>
      <t>開発費含</t>
    </r>
    <r>
      <rPr>
        <sz val="12"/>
        <rFont val="Arial"/>
        <family val="2"/>
      </rPr>
      <t>)</t>
    </r>
  </si>
  <si>
    <r>
      <t>原価</t>
    </r>
    <r>
      <rPr>
        <sz val="12"/>
        <rFont val="Arial"/>
        <family val="2"/>
      </rPr>
      <t>+</t>
    </r>
    <r>
      <rPr>
        <sz val="12"/>
        <rFont val="ＭＳ Ｐゴシック"/>
        <family val="3"/>
      </rPr>
      <t>販管</t>
    </r>
  </si>
  <si>
    <r>
      <t>たな卸資産除却損分</t>
    </r>
    <r>
      <rPr>
        <sz val="12"/>
        <rFont val="Arial"/>
        <family val="2"/>
      </rPr>
      <t>(</t>
    </r>
    <r>
      <rPr>
        <sz val="12"/>
        <rFont val="ＭＳ Ｐゴシック"/>
        <family val="3"/>
      </rPr>
      <t>→特別損失へ）</t>
    </r>
  </si>
  <si>
    <r>
      <t>その他特別利益（特別損失その他へ）</t>
    </r>
    <r>
      <rPr>
        <sz val="12"/>
        <rFont val="Arial"/>
        <family val="2"/>
      </rPr>
      <t>ACCA</t>
    </r>
    <r>
      <rPr>
        <sz val="12"/>
        <rFont val="ＭＳ Ｐゴシック"/>
        <family val="3"/>
      </rPr>
      <t>退職給付引当金</t>
    </r>
  </si>
  <si>
    <t>Fiscal Year 3/2012</t>
  </si>
  <si>
    <t>1Q 2010
(4 - 6/2010)</t>
  </si>
  <si>
    <t>2Q 2010
(7 - 9/2010)</t>
  </si>
  <si>
    <t>3Q 2010
(10 - 12/2010)</t>
  </si>
  <si>
    <t>4Q 2010
(1 - 3/2011)</t>
  </si>
  <si>
    <t>Full-year
Result</t>
  </si>
  <si>
    <t>1Q 2011
(4 - 6/2011)</t>
  </si>
  <si>
    <t>2Q 2011
(7 - 9/2011)</t>
  </si>
  <si>
    <t>3Q 2011
(10 - 12/2011)</t>
  </si>
  <si>
    <t>4Q 2011
(1 - 3/2012)</t>
  </si>
  <si>
    <t>Full-year
Forecast</t>
  </si>
  <si>
    <t>Fiscal Year 3/2012</t>
  </si>
  <si>
    <t>1Q 2010
(4 - 6/2010)</t>
  </si>
  <si>
    <t>2Q 2010
(7 - 9/2010)</t>
  </si>
  <si>
    <t>3Q 2010
(10 - 12/2010)</t>
  </si>
  <si>
    <t>4Q 2010
(1 - 3/2011)</t>
  </si>
  <si>
    <t>Full-year
Result</t>
  </si>
  <si>
    <t>1Q 2011
(4 - 6/2011)</t>
  </si>
  <si>
    <t>2Q 2011
(7 - 9/2011)</t>
  </si>
  <si>
    <t>3Q 2011
(10 - 12/2011)</t>
  </si>
  <si>
    <t>4Q 2011
(1 - 3/2012)</t>
  </si>
  <si>
    <t>Full-year
Forecast</t>
  </si>
  <si>
    <r>
      <t>※</t>
    </r>
    <r>
      <rPr>
        <sz val="12"/>
        <rFont val="Arial"/>
        <family val="2"/>
      </rPr>
      <t xml:space="preserve">2 </t>
    </r>
    <r>
      <rPr>
        <sz val="12"/>
        <rFont val="ＭＳ Ｐゴシック"/>
        <family val="3"/>
      </rPr>
      <t>平成</t>
    </r>
    <r>
      <rPr>
        <sz val="12"/>
        <rFont val="Arial"/>
        <family val="2"/>
      </rPr>
      <t>23</t>
    </r>
    <r>
      <rPr>
        <sz val="12"/>
        <rFont val="ＭＳ Ｐゴシック"/>
        <family val="3"/>
      </rPr>
      <t>年</t>
    </r>
    <r>
      <rPr>
        <sz val="12"/>
        <rFont val="Arial"/>
        <family val="2"/>
      </rPr>
      <t>3</t>
    </r>
    <r>
      <rPr>
        <sz val="12"/>
        <rFont val="ＭＳ Ｐゴシック"/>
        <family val="3"/>
      </rPr>
      <t>月期第</t>
    </r>
    <r>
      <rPr>
        <sz val="12"/>
        <rFont val="Arial"/>
        <family val="2"/>
      </rPr>
      <t>4</t>
    </r>
    <r>
      <rPr>
        <sz val="12"/>
        <rFont val="ＭＳ Ｐゴシック"/>
        <family val="3"/>
      </rPr>
      <t>四半期と通期のモバイル事業売上原価に端末評価損</t>
    </r>
    <r>
      <rPr>
        <sz val="12"/>
        <rFont val="Arial"/>
        <family val="2"/>
      </rPr>
      <t>9,508</t>
    </r>
    <r>
      <rPr>
        <sz val="12"/>
        <rFont val="ＭＳ Ｐゴシック"/>
        <family val="3"/>
      </rPr>
      <t>百万円を含んでおります</t>
    </r>
  </si>
  <si>
    <r>
      <t>平成</t>
    </r>
    <r>
      <rPr>
        <sz val="20"/>
        <rFont val="Arial"/>
        <family val="2"/>
      </rPr>
      <t>24</t>
    </r>
    <r>
      <rPr>
        <sz val="20"/>
        <rFont val="ＭＳ Ｐゴシック"/>
        <family val="3"/>
      </rPr>
      <t>年</t>
    </r>
    <r>
      <rPr>
        <sz val="20"/>
        <rFont val="Arial"/>
        <family val="2"/>
      </rPr>
      <t>3</t>
    </r>
    <r>
      <rPr>
        <sz val="20"/>
        <rFont val="ＭＳ Ｐゴシック"/>
        <family val="3"/>
      </rPr>
      <t>月期決算補足資料</t>
    </r>
  </si>
  <si>
    <t>【損益の状況】</t>
  </si>
  <si>
    <r>
      <t>平成</t>
    </r>
    <r>
      <rPr>
        <sz val="12"/>
        <rFont val="Arial"/>
        <family val="2"/>
      </rPr>
      <t>23</t>
    </r>
    <r>
      <rPr>
        <sz val="12"/>
        <rFont val="ＭＳ Ｐゴシック"/>
        <family val="3"/>
      </rPr>
      <t>年</t>
    </r>
    <r>
      <rPr>
        <sz val="12"/>
        <rFont val="Arial"/>
        <family val="2"/>
      </rPr>
      <t>3</t>
    </r>
    <r>
      <rPr>
        <sz val="12"/>
        <rFont val="ＭＳ Ｐゴシック"/>
        <family val="3"/>
      </rPr>
      <t>月期</t>
    </r>
  </si>
  <si>
    <r>
      <t>平成</t>
    </r>
    <r>
      <rPr>
        <sz val="12"/>
        <rFont val="Arial"/>
        <family val="2"/>
      </rPr>
      <t>24</t>
    </r>
    <r>
      <rPr>
        <sz val="12"/>
        <rFont val="ＭＳ Ｐゴシック"/>
        <family val="3"/>
      </rPr>
      <t>年</t>
    </r>
    <r>
      <rPr>
        <sz val="12"/>
        <rFont val="Arial"/>
        <family val="2"/>
      </rPr>
      <t>3</t>
    </r>
    <r>
      <rPr>
        <sz val="12"/>
        <rFont val="ＭＳ Ｐゴシック"/>
        <family val="3"/>
      </rPr>
      <t>月期</t>
    </r>
  </si>
  <si>
    <r>
      <t>第</t>
    </r>
    <r>
      <rPr>
        <sz val="12"/>
        <rFont val="Arial"/>
        <family val="2"/>
      </rPr>
      <t>1</t>
    </r>
    <r>
      <rPr>
        <sz val="12"/>
        <rFont val="ＭＳ Ｐゴシック"/>
        <family val="3"/>
      </rPr>
      <t>四半期</t>
    </r>
  </si>
  <si>
    <r>
      <t>第</t>
    </r>
    <r>
      <rPr>
        <sz val="12"/>
        <rFont val="Arial"/>
        <family val="2"/>
      </rPr>
      <t>2</t>
    </r>
    <r>
      <rPr>
        <sz val="12"/>
        <rFont val="ＭＳ Ｐゴシック"/>
        <family val="3"/>
      </rPr>
      <t>四半期</t>
    </r>
  </si>
  <si>
    <r>
      <t>第</t>
    </r>
    <r>
      <rPr>
        <sz val="12"/>
        <rFont val="Arial"/>
        <family val="2"/>
      </rPr>
      <t>3</t>
    </r>
    <r>
      <rPr>
        <sz val="12"/>
        <rFont val="ＭＳ Ｐゴシック"/>
        <family val="3"/>
      </rPr>
      <t>四半期</t>
    </r>
  </si>
  <si>
    <r>
      <t>第</t>
    </r>
    <r>
      <rPr>
        <sz val="12"/>
        <rFont val="Arial"/>
        <family val="2"/>
      </rPr>
      <t>4</t>
    </r>
    <r>
      <rPr>
        <sz val="12"/>
        <rFont val="ＭＳ Ｐゴシック"/>
        <family val="3"/>
      </rPr>
      <t>四半期</t>
    </r>
  </si>
  <si>
    <r>
      <t>人件費</t>
    </r>
    <r>
      <rPr>
        <sz val="12"/>
        <rFont val="Arial"/>
        <family val="2"/>
      </rPr>
      <t xml:space="preserve"> </t>
    </r>
  </si>
  <si>
    <r>
      <t>純増契約者数（千人</t>
    </r>
    <r>
      <rPr>
        <sz val="12"/>
        <rFont val="Arial"/>
        <family val="2"/>
      </rPr>
      <t>)</t>
    </r>
  </si>
  <si>
    <r>
      <t>累計契約者数（千人</t>
    </r>
    <r>
      <rPr>
        <sz val="12"/>
        <rFont val="Arial"/>
        <family val="2"/>
      </rPr>
      <t>)</t>
    </r>
  </si>
  <si>
    <r>
      <t>ARPU</t>
    </r>
    <r>
      <rPr>
        <sz val="12"/>
        <rFont val="ＭＳ Ｐゴシック"/>
        <family val="3"/>
      </rPr>
      <t>（円</t>
    </r>
    <r>
      <rPr>
        <sz val="12"/>
        <rFont val="Arial"/>
        <family val="2"/>
      </rPr>
      <t>/</t>
    </r>
    <r>
      <rPr>
        <sz val="12"/>
        <rFont val="ＭＳ Ｐゴシック"/>
        <family val="3"/>
      </rPr>
      <t>月）</t>
    </r>
  </si>
  <si>
    <r>
      <t>1</t>
    </r>
    <r>
      <rPr>
        <sz val="12"/>
        <rFont val="ＭＳ Ｐゴシック"/>
        <family val="3"/>
      </rPr>
      <t>人当たり獲得費用</t>
    </r>
    <r>
      <rPr>
        <sz val="12"/>
        <rFont val="Arial"/>
        <family val="2"/>
      </rPr>
      <t>(SAC) (</t>
    </r>
    <r>
      <rPr>
        <sz val="12"/>
        <rFont val="ＭＳ Ｐゴシック"/>
        <family val="3"/>
      </rPr>
      <t>円</t>
    </r>
    <r>
      <rPr>
        <sz val="12"/>
        <rFont val="Arial"/>
        <family val="2"/>
      </rPr>
      <t>)</t>
    </r>
  </si>
  <si>
    <r>
      <t>※</t>
    </r>
    <r>
      <rPr>
        <sz val="10"/>
        <rFont val="Arial"/>
        <family val="2"/>
      </rPr>
      <t xml:space="preserve">2 </t>
    </r>
    <r>
      <rPr>
        <sz val="10"/>
        <rFont val="ＭＳ Ｐゴシック"/>
        <family val="3"/>
      </rPr>
      <t>平成</t>
    </r>
    <r>
      <rPr>
        <sz val="10"/>
        <rFont val="Arial"/>
        <family val="2"/>
      </rPr>
      <t>23</t>
    </r>
    <r>
      <rPr>
        <sz val="10"/>
        <rFont val="ＭＳ Ｐゴシック"/>
        <family val="3"/>
      </rPr>
      <t>年</t>
    </r>
    <r>
      <rPr>
        <sz val="10"/>
        <rFont val="Arial"/>
        <family val="2"/>
      </rPr>
      <t>3</t>
    </r>
    <r>
      <rPr>
        <sz val="10"/>
        <rFont val="ＭＳ Ｐゴシック"/>
        <family val="3"/>
      </rPr>
      <t>月期第</t>
    </r>
    <r>
      <rPr>
        <sz val="10"/>
        <rFont val="Arial"/>
        <family val="2"/>
      </rPr>
      <t>4</t>
    </r>
    <r>
      <rPr>
        <sz val="10"/>
        <rFont val="ＭＳ Ｐゴシック"/>
        <family val="3"/>
      </rPr>
      <t>四半期と通期のモバイル事業売上原価に端末評価損</t>
    </r>
    <r>
      <rPr>
        <sz val="10"/>
        <rFont val="Arial"/>
        <family val="2"/>
      </rPr>
      <t>9,508</t>
    </r>
    <r>
      <rPr>
        <sz val="10"/>
        <rFont val="ＭＳ Ｐゴシック"/>
        <family val="3"/>
      </rPr>
      <t>百万円を含んでおります</t>
    </r>
  </si>
  <si>
    <r>
      <t>1</t>
    </r>
    <r>
      <rPr>
        <sz val="12"/>
        <rFont val="ＭＳ Ｐゴシック"/>
        <family val="3"/>
      </rPr>
      <t>年以内有利子負債</t>
    </r>
  </si>
  <si>
    <r>
      <t>純有利子負債</t>
    </r>
    <r>
      <rPr>
        <sz val="12"/>
        <rFont val="Arial"/>
        <family val="2"/>
      </rPr>
      <t>/</t>
    </r>
    <r>
      <rPr>
        <sz val="12"/>
        <rFont val="ＭＳ Ｐゴシック"/>
        <family val="3"/>
      </rPr>
      <t>純資産倍率</t>
    </r>
  </si>
  <si>
    <r>
      <t>分母の</t>
    </r>
    <r>
      <rPr>
        <sz val="12"/>
        <rFont val="Arial"/>
        <family val="2"/>
      </rPr>
      <t>EBITDA</t>
    </r>
    <r>
      <rPr>
        <sz val="12"/>
        <rFont val="ＭＳ Ｐゴシック"/>
        <family val="3"/>
      </rPr>
      <t>は過去</t>
    </r>
    <r>
      <rPr>
        <sz val="12"/>
        <rFont val="Arial"/>
        <family val="2"/>
      </rPr>
      <t>4</t>
    </r>
    <r>
      <rPr>
        <sz val="12"/>
        <rFont val="ＭＳ Ｐゴシック"/>
        <family val="3"/>
      </rPr>
      <t>四半期分</t>
    </r>
  </si>
  <si>
    <t>4Q 2010
(3/2011)</t>
  </si>
  <si>
    <t>2Q 2011
(9/2011)</t>
  </si>
  <si>
    <t>eAccess Ltd.</t>
  </si>
  <si>
    <t>Current portion of long-term debt</t>
  </si>
  <si>
    <t>Long-term debt</t>
  </si>
  <si>
    <t>Common stock and capital surplus</t>
  </si>
  <si>
    <t>Retained earnings</t>
  </si>
  <si>
    <t>Treasury stock</t>
  </si>
  <si>
    <t>Total shareholders' equity</t>
  </si>
  <si>
    <t>TOTAL NET ASSETS</t>
  </si>
  <si>
    <t>Gross debt</t>
  </si>
  <si>
    <t>Net debt</t>
  </si>
  <si>
    <t>1Q 2010
(6/2010)</t>
  </si>
  <si>
    <t>2Q 2010
(9/2010)</t>
  </si>
  <si>
    <t>3Q 2010
(12/2010)</t>
  </si>
  <si>
    <t>3Q 201
(12/2011)</t>
  </si>
  <si>
    <t>4Q 2011
(3/2012)</t>
  </si>
  <si>
    <r>
      <t xml:space="preserve">                </t>
    </r>
    <r>
      <rPr>
        <sz val="20"/>
        <rFont val="ＭＳ Ｐゴシック"/>
        <family val="3"/>
      </rPr>
      <t>平成</t>
    </r>
    <r>
      <rPr>
        <sz val="20"/>
        <rFont val="Arial"/>
        <family val="2"/>
      </rPr>
      <t>24</t>
    </r>
    <r>
      <rPr>
        <sz val="20"/>
        <rFont val="ＭＳ Ｐゴシック"/>
        <family val="3"/>
      </rPr>
      <t>年</t>
    </r>
    <r>
      <rPr>
        <sz val="20"/>
        <rFont val="Arial"/>
        <family val="2"/>
      </rPr>
      <t>3</t>
    </r>
    <r>
      <rPr>
        <sz val="20"/>
        <rFont val="ＭＳ Ｐゴシック"/>
        <family val="3"/>
      </rPr>
      <t>月期決算補足資料</t>
    </r>
  </si>
  <si>
    <t>Balance Sheets</t>
  </si>
  <si>
    <t>Revenue</t>
  </si>
  <si>
    <t>Mobile</t>
  </si>
  <si>
    <t>Service revenue</t>
  </si>
  <si>
    <t>Device revenue</t>
  </si>
  <si>
    <t>Network</t>
  </si>
  <si>
    <t>Salaries and benefits</t>
  </si>
  <si>
    <t>Outsourcing</t>
  </si>
  <si>
    <t>Depreciation and amortization</t>
  </si>
  <si>
    <t>Modem rental</t>
  </si>
  <si>
    <t>Others</t>
  </si>
  <si>
    <t xml:space="preserve">Selling, general and administrative </t>
  </si>
  <si>
    <t>Advertising and sales promotion</t>
  </si>
  <si>
    <t>Operating profit</t>
  </si>
  <si>
    <t>Non-recurring profit</t>
  </si>
  <si>
    <t>Non-recurring loss</t>
  </si>
  <si>
    <t>Income taxes</t>
  </si>
  <si>
    <t>Net income</t>
  </si>
  <si>
    <t>Net cash provided by (used in) operating activities</t>
  </si>
  <si>
    <t>Net cash provided by (used in) investing activities</t>
  </si>
  <si>
    <t>Net cash provided by (used in) financing activities</t>
  </si>
  <si>
    <t>Net change in cash and cash equivalents</t>
  </si>
  <si>
    <t>Cash and cash equivalents at end of period</t>
  </si>
  <si>
    <t>Operational Information</t>
  </si>
  <si>
    <t>EMOBILE</t>
  </si>
  <si>
    <t>Accumulated subscribers (thousands)</t>
  </si>
  <si>
    <t>ARPU (yen/month)</t>
  </si>
  <si>
    <t>Monthly churn rate (%)</t>
  </si>
  <si>
    <t>SAC (yen)</t>
  </si>
  <si>
    <t>ADSL</t>
  </si>
  <si>
    <t>Device and related tools</t>
  </si>
  <si>
    <t>Others</t>
  </si>
  <si>
    <t>Income before income taxes</t>
  </si>
  <si>
    <t>Recurring profit</t>
  </si>
  <si>
    <t>1Q 2011
(6/2011)</t>
  </si>
  <si>
    <t>Fixed BB</t>
  </si>
  <si>
    <t>科目</t>
  </si>
  <si>
    <t>固定回線利用料</t>
  </si>
  <si>
    <t>固定端末収入</t>
  </si>
  <si>
    <t>固定その他手数料収入</t>
  </si>
  <si>
    <t>固定その他収入</t>
  </si>
  <si>
    <t>無線回線利用料</t>
  </si>
  <si>
    <t>無線端末収入</t>
  </si>
  <si>
    <t>無線その他収入</t>
  </si>
  <si>
    <t>共通その他収入</t>
  </si>
  <si>
    <t>固定売上減額費用</t>
  </si>
  <si>
    <t>端末原価</t>
  </si>
  <si>
    <t>人件費</t>
  </si>
  <si>
    <t>業務委託費</t>
  </si>
  <si>
    <t>減価償却費</t>
  </si>
  <si>
    <t>干渉対策費</t>
  </si>
  <si>
    <t>通信設備使用料</t>
  </si>
  <si>
    <t>端末設備使用料</t>
  </si>
  <si>
    <t>電波利用料</t>
  </si>
  <si>
    <t>旅費交通費</t>
  </si>
  <si>
    <t>消耗品費</t>
  </si>
  <si>
    <t>消耗工具備品費</t>
  </si>
  <si>
    <t>通信運搬費</t>
  </si>
  <si>
    <t>広告宣伝費</t>
  </si>
  <si>
    <t>販売促進費</t>
  </si>
  <si>
    <t>支払報酬</t>
  </si>
  <si>
    <t>支払賃借料</t>
  </si>
  <si>
    <t>求人費</t>
  </si>
  <si>
    <t>貸倒引当金繰入額</t>
  </si>
  <si>
    <t>貸倒損失</t>
  </si>
  <si>
    <t>研究開発費</t>
  </si>
  <si>
    <t>受取利息</t>
  </si>
  <si>
    <t>雑収入</t>
  </si>
  <si>
    <t>新株発行費</t>
  </si>
  <si>
    <t>支払手数料</t>
  </si>
  <si>
    <t>支払利息</t>
  </si>
  <si>
    <t>金利ｷｬｯﾌﾟ評価損</t>
  </si>
  <si>
    <t>社債発行費償却</t>
  </si>
  <si>
    <t>社債発行費</t>
  </si>
  <si>
    <t>為替差損</t>
  </si>
  <si>
    <t>その他営業外費用</t>
  </si>
  <si>
    <t>貸倒引当金戻入益</t>
  </si>
  <si>
    <t>固定資産除却損</t>
  </si>
  <si>
    <t/>
  </si>
  <si>
    <r>
      <t>平成</t>
    </r>
    <r>
      <rPr>
        <sz val="20"/>
        <rFont val="Arial"/>
        <family val="2"/>
      </rPr>
      <t>24</t>
    </r>
    <r>
      <rPr>
        <sz val="20"/>
        <rFont val="ＭＳ Ｐゴシック"/>
        <family val="3"/>
      </rPr>
      <t>年</t>
    </r>
    <r>
      <rPr>
        <sz val="20"/>
        <rFont val="Arial"/>
        <family val="2"/>
      </rPr>
      <t>3</t>
    </r>
    <r>
      <rPr>
        <sz val="20"/>
        <rFont val="ＭＳ Ｐゴシック"/>
        <family val="3"/>
      </rPr>
      <t>月期決算補足資料</t>
    </r>
  </si>
  <si>
    <t>【損益の状況】</t>
  </si>
  <si>
    <r>
      <t>第</t>
    </r>
    <r>
      <rPr>
        <sz val="12"/>
        <rFont val="Arial"/>
        <family val="2"/>
      </rPr>
      <t>2</t>
    </r>
    <r>
      <rPr>
        <sz val="12"/>
        <rFont val="ＭＳ Ｐゴシック"/>
        <family val="3"/>
      </rPr>
      <t>四半期</t>
    </r>
  </si>
  <si>
    <r>
      <t>たな卸資産除却損分</t>
    </r>
    <r>
      <rPr>
        <sz val="12"/>
        <rFont val="Arial"/>
        <family val="2"/>
      </rPr>
      <t>(</t>
    </r>
    <r>
      <rPr>
        <sz val="12"/>
        <rFont val="ＭＳ Ｐゴシック"/>
        <family val="3"/>
      </rPr>
      <t>→特別損失へ）</t>
    </r>
  </si>
  <si>
    <t>ＥＢＩＴＤＡ</t>
  </si>
  <si>
    <t>Y2009 1Q</t>
  </si>
  <si>
    <t>Y2009 2Q</t>
  </si>
  <si>
    <t>Y2009 3Q</t>
  </si>
  <si>
    <t>Y2009 4Q</t>
  </si>
  <si>
    <t>Y2010 1Q</t>
  </si>
  <si>
    <t>Y2010 2Q</t>
  </si>
  <si>
    <t>Y2010 3Q</t>
  </si>
  <si>
    <t>Y2010 4Q</t>
  </si>
  <si>
    <t>eA</t>
  </si>
  <si>
    <t>イー･モバイル</t>
  </si>
  <si>
    <t>ＡＤＳＬ</t>
  </si>
  <si>
    <t xml:space="preserve"> </t>
  </si>
  <si>
    <t>支払利息</t>
  </si>
  <si>
    <t>支払手数料</t>
  </si>
  <si>
    <t>社債発行費償却</t>
  </si>
  <si>
    <t>法人税、住民税及び事業税</t>
  </si>
  <si>
    <t>法人税等調整額</t>
  </si>
  <si>
    <t>【バランスシートの状況】</t>
  </si>
  <si>
    <t>年度末</t>
  </si>
  <si>
    <t>※　有利子負債残高・純有利子負債残高=デリバティブ評価による社債の評価金額の増減を除いた金額</t>
  </si>
  <si>
    <t>【その他の指標】</t>
  </si>
  <si>
    <t>潜在株式調整後１株当たり純利益</t>
  </si>
  <si>
    <t>期末発行済株式数</t>
  </si>
  <si>
    <t>期中平均株式数</t>
  </si>
  <si>
    <t>１株当たり配当金</t>
  </si>
  <si>
    <t>配当利回り</t>
  </si>
  <si>
    <t>期中平均株価</t>
  </si>
  <si>
    <t>従業員数</t>
  </si>
  <si>
    <t>１株当たり純利益（EPS）</t>
  </si>
  <si>
    <t>株価収益率（PER）</t>
  </si>
  <si>
    <t>B</t>
  </si>
  <si>
    <t>C</t>
  </si>
  <si>
    <t>A</t>
  </si>
  <si>
    <r>
      <t>C</t>
    </r>
    <r>
      <rPr>
        <sz val="11"/>
        <rFont val="ＭＳ Ｐゴシック"/>
        <family val="3"/>
      </rPr>
      <t>/A</t>
    </r>
  </si>
  <si>
    <r>
      <t>C</t>
    </r>
    <r>
      <rPr>
        <sz val="11"/>
        <rFont val="ＭＳ Ｐゴシック"/>
        <family val="3"/>
      </rPr>
      <t>/B</t>
    </r>
  </si>
  <si>
    <t>D</t>
  </si>
  <si>
    <t>E</t>
  </si>
  <si>
    <r>
      <t>D</t>
    </r>
    <r>
      <rPr>
        <sz val="11"/>
        <rFont val="ＭＳ Ｐゴシック"/>
        <family val="3"/>
      </rPr>
      <t>/E</t>
    </r>
  </si>
  <si>
    <t>F</t>
  </si>
  <si>
    <r>
      <t>E</t>
    </r>
    <r>
      <rPr>
        <sz val="11"/>
        <rFont val="ＭＳ Ｐゴシック"/>
        <family val="3"/>
      </rPr>
      <t>/F</t>
    </r>
  </si>
  <si>
    <t>時価総額</t>
  </si>
  <si>
    <t>純有利子負債</t>
  </si>
  <si>
    <r>
      <t xml:space="preserve">EV </t>
    </r>
    <r>
      <rPr>
        <sz val="12"/>
        <rFont val="Arial"/>
        <family val="2"/>
      </rPr>
      <t>/ EBITDA</t>
    </r>
    <r>
      <rPr>
        <sz val="12"/>
        <rFont val="ＭＳ Ｐゴシック"/>
        <family val="3"/>
      </rPr>
      <t>倍率</t>
    </r>
  </si>
  <si>
    <t>G</t>
  </si>
  <si>
    <r>
      <t>G</t>
    </r>
    <r>
      <rPr>
        <sz val="11"/>
        <rFont val="ＭＳ Ｐゴシック"/>
        <family val="3"/>
      </rPr>
      <t>/A</t>
    </r>
  </si>
  <si>
    <t>企業価値（EV）</t>
  </si>
  <si>
    <t>ＥＢＩＴＤＡ率（％）</t>
  </si>
  <si>
    <t>Cost of Debt?</t>
  </si>
  <si>
    <t>通期/年度末</t>
  </si>
  <si>
    <r>
      <t>1</t>
    </r>
    <r>
      <rPr>
        <sz val="12"/>
        <rFont val="ＭＳ Ｐゴシック"/>
        <family val="3"/>
      </rPr>
      <t>人当たり営業費用</t>
    </r>
    <r>
      <rPr>
        <sz val="12"/>
        <rFont val="Arial"/>
        <family val="2"/>
      </rPr>
      <t xml:space="preserve"> (</t>
    </r>
    <r>
      <rPr>
        <sz val="12"/>
        <rFont val="ＭＳ Ｐゴシック"/>
        <family val="3"/>
      </rPr>
      <t>円</t>
    </r>
    <r>
      <rPr>
        <sz val="12"/>
        <rFont val="Arial"/>
        <family val="2"/>
      </rPr>
      <t>)</t>
    </r>
  </si>
  <si>
    <t>合計</t>
  </si>
  <si>
    <t>←マイナスは黒字です</t>
  </si>
  <si>
    <r>
      <t>新規契約者数（千人</t>
    </r>
    <r>
      <rPr>
        <sz val="12"/>
        <rFont val="Arial"/>
        <family val="2"/>
      </rPr>
      <t>)</t>
    </r>
  </si>
  <si>
    <r>
      <t>機種変更（千人</t>
    </r>
    <r>
      <rPr>
        <sz val="12"/>
        <rFont val="Arial"/>
        <family val="2"/>
      </rPr>
      <t>)</t>
    </r>
  </si>
  <si>
    <t>LR</t>
  </si>
  <si>
    <t>LTM EBITDA</t>
  </si>
  <si>
    <t>Note 1: eAccesss consolidated EMOBILE on 7/1/2010.</t>
  </si>
  <si>
    <t>1Q</t>
  </si>
  <si>
    <t>※EBITDA=営業利益+減価償却費+端末評価損+研究開発費に含まれる減価償却費</t>
  </si>
  <si>
    <t>IRにて入力をお願いします</t>
  </si>
  <si>
    <t>銀行借入</t>
  </si>
  <si>
    <t>転換社債</t>
  </si>
  <si>
    <t>社債</t>
  </si>
  <si>
    <t>リース</t>
  </si>
  <si>
    <t>割賦債務</t>
  </si>
  <si>
    <t>Bank loan</t>
  </si>
  <si>
    <t>Convertible bonds</t>
  </si>
  <si>
    <t>Straight bond</t>
  </si>
  <si>
    <t>Lease</t>
  </si>
  <si>
    <t>Installment payments</t>
  </si>
  <si>
    <r>
      <t>純有利子負債</t>
    </r>
    <r>
      <rPr>
        <sz val="12"/>
        <rFont val="Arial"/>
        <family val="2"/>
      </rPr>
      <t>/ EBITDA</t>
    </r>
    <r>
      <rPr>
        <sz val="12"/>
        <rFont val="ＭＳ Ｐゴシック"/>
        <family val="3"/>
      </rPr>
      <t>倍率</t>
    </r>
  </si>
  <si>
    <t>社債評価</t>
  </si>
  <si>
    <t>第5回無担保普通社債（変動利付）</t>
  </si>
  <si>
    <t>（単体）</t>
  </si>
  <si>
    <r>
      <t xml:space="preserve"> 1</t>
    </r>
    <r>
      <rPr>
        <sz val="12"/>
        <rFont val="ＭＳ Ｐゴシック"/>
        <family val="3"/>
      </rPr>
      <t>年内償還予定の社債</t>
    </r>
  </si>
  <si>
    <r>
      <t>第</t>
    </r>
    <r>
      <rPr>
        <sz val="11"/>
        <rFont val="Arial"/>
        <family val="2"/>
      </rPr>
      <t>1</t>
    </r>
    <r>
      <rPr>
        <sz val="11"/>
        <rFont val="ＭＳ Ｐゴシック"/>
        <family val="3"/>
      </rPr>
      <t>回無担保社債</t>
    </r>
  </si>
  <si>
    <r>
      <t>第</t>
    </r>
    <r>
      <rPr>
        <sz val="11"/>
        <rFont val="Arial"/>
        <family val="2"/>
      </rPr>
      <t>2</t>
    </r>
    <r>
      <rPr>
        <sz val="11"/>
        <rFont val="ＭＳ Ｐゴシック"/>
        <family val="3"/>
      </rPr>
      <t>回無担保社債</t>
    </r>
  </si>
  <si>
    <r>
      <t>第</t>
    </r>
    <r>
      <rPr>
        <sz val="11"/>
        <rFont val="Arial"/>
        <family val="2"/>
      </rPr>
      <t>3</t>
    </r>
    <r>
      <rPr>
        <sz val="11"/>
        <rFont val="ＭＳ Ｐゴシック"/>
        <family val="3"/>
      </rPr>
      <t>回無担保社債（</t>
    </r>
    <r>
      <rPr>
        <sz val="11"/>
        <rFont val="Arial"/>
        <family val="2"/>
      </rPr>
      <t>SMBC</t>
    </r>
    <r>
      <rPr>
        <sz val="11"/>
        <rFont val="ＭＳ Ｐゴシック"/>
        <family val="3"/>
      </rPr>
      <t>保証）</t>
    </r>
  </si>
  <si>
    <r>
      <t>第</t>
    </r>
    <r>
      <rPr>
        <sz val="11"/>
        <rFont val="Arial"/>
        <family val="2"/>
      </rPr>
      <t>4</t>
    </r>
    <r>
      <rPr>
        <sz val="11"/>
        <rFont val="ＭＳ Ｐゴシック"/>
        <family val="3"/>
      </rPr>
      <t>回無担保社債（</t>
    </r>
    <r>
      <rPr>
        <sz val="11"/>
        <rFont val="Arial"/>
        <family val="2"/>
      </rPr>
      <t>BTMU</t>
    </r>
    <r>
      <rPr>
        <sz val="11"/>
        <rFont val="ＭＳ Ｐゴシック"/>
        <family val="3"/>
      </rPr>
      <t>保証）</t>
    </r>
  </si>
  <si>
    <r>
      <t>第6回無担保社債（</t>
    </r>
    <r>
      <rPr>
        <sz val="11"/>
        <rFont val="Arial"/>
        <family val="2"/>
      </rPr>
      <t>BTMU</t>
    </r>
    <r>
      <rPr>
        <sz val="11"/>
        <rFont val="ＭＳ Ｐゴシック"/>
        <family val="3"/>
      </rPr>
      <t>保証）</t>
    </r>
  </si>
  <si>
    <t>第7回無担保社債（HYB)</t>
  </si>
  <si>
    <r>
      <t xml:space="preserve"> </t>
    </r>
    <r>
      <rPr>
        <sz val="12"/>
        <rFont val="ＭＳ Ｐゴシック"/>
        <family val="3"/>
      </rPr>
      <t>社債</t>
    </r>
  </si>
  <si>
    <r>
      <t xml:space="preserve"> 1</t>
    </r>
    <r>
      <rPr>
        <sz val="12"/>
        <rFont val="ＭＳ Ｐゴシック"/>
        <family val="3"/>
      </rPr>
      <t>年以内期限到来転換社債</t>
    </r>
  </si>
  <si>
    <r>
      <t>2011</t>
    </r>
    <r>
      <rPr>
        <sz val="11"/>
        <rFont val="ＭＳ Ｐゴシック"/>
        <family val="3"/>
      </rPr>
      <t>年満期ユーロ円建
転換社債型新株予約権付社債</t>
    </r>
  </si>
  <si>
    <r>
      <t>2016</t>
    </r>
    <r>
      <rPr>
        <sz val="11"/>
        <rFont val="ＭＳ Ｐゴシック"/>
        <family val="3"/>
      </rPr>
      <t>年満期ユーロ円建転換社債型新株予約権付社債</t>
    </r>
  </si>
  <si>
    <r>
      <t xml:space="preserve"> </t>
    </r>
    <r>
      <rPr>
        <sz val="12"/>
        <rFont val="ＭＳ Ｐゴシック"/>
        <family val="3"/>
      </rPr>
      <t>転換社債</t>
    </r>
  </si>
  <si>
    <r>
      <t>　　</t>
    </r>
    <r>
      <rPr>
        <sz val="11"/>
        <rFont val="Arial"/>
        <family val="2"/>
      </rPr>
      <t>2016</t>
    </r>
    <r>
      <rPr>
        <sz val="11"/>
        <rFont val="ＭＳ Ｐゴシック"/>
        <family val="3"/>
      </rPr>
      <t>年満期ユーロ円建転換社債型新株予約権付社債　</t>
    </r>
    <r>
      <rPr>
        <sz val="11"/>
        <color indexed="10"/>
        <rFont val="ＭＳ Ｐゴシック"/>
        <family val="3"/>
      </rPr>
      <t>消却前残高</t>
    </r>
  </si>
  <si>
    <r>
      <t>　　</t>
    </r>
    <r>
      <rPr>
        <sz val="11"/>
        <rFont val="Arial"/>
        <family val="2"/>
      </rPr>
      <t>2016</t>
    </r>
    <r>
      <rPr>
        <sz val="11"/>
        <rFont val="ＭＳ Ｐゴシック"/>
        <family val="3"/>
      </rPr>
      <t>年満期ユーロ円建転換社債型新株予約権付社債</t>
    </r>
    <r>
      <rPr>
        <sz val="11"/>
        <rFont val="Arial"/>
        <family val="2"/>
      </rPr>
      <t>(</t>
    </r>
    <r>
      <rPr>
        <sz val="11"/>
        <color indexed="10"/>
        <rFont val="ＭＳ Ｐゴシック"/>
        <family val="3"/>
      </rPr>
      <t>償却部分）</t>
    </r>
  </si>
  <si>
    <t>未払社債利息残高</t>
  </si>
  <si>
    <r>
      <t>第</t>
    </r>
    <r>
      <rPr>
        <sz val="11"/>
        <rFont val="Arial"/>
        <family val="2"/>
      </rPr>
      <t>6</t>
    </r>
    <r>
      <rPr>
        <sz val="11"/>
        <rFont val="ＭＳ Ｐゴシック"/>
        <family val="3"/>
      </rPr>
      <t>回無担保社債（</t>
    </r>
    <r>
      <rPr>
        <sz val="11"/>
        <rFont val="Arial"/>
        <family val="2"/>
      </rPr>
      <t>BTMU</t>
    </r>
    <r>
      <rPr>
        <sz val="11"/>
        <rFont val="ＭＳ Ｐゴシック"/>
        <family val="3"/>
      </rPr>
      <t>保証）</t>
    </r>
  </si>
  <si>
    <t>社債別支払利息明細</t>
  </si>
  <si>
    <r>
      <t>\\Adm005\</t>
    </r>
    <r>
      <rPr>
        <u val="single"/>
        <sz val="9.35"/>
        <color indexed="12"/>
        <rFont val="ＭＳ Ｐゴシック"/>
        <family val="3"/>
      </rPr>
      <t>財務本部</t>
    </r>
    <r>
      <rPr>
        <u val="single"/>
        <sz val="9.35"/>
        <color indexed="12"/>
        <rFont val="Century"/>
        <family val="1"/>
      </rPr>
      <t>\</t>
    </r>
    <r>
      <rPr>
        <u val="single"/>
        <sz val="9.35"/>
        <color indexed="12"/>
        <rFont val="ＭＳ Ｐゴシック"/>
        <family val="3"/>
      </rPr>
      <t>財務本部専用</t>
    </r>
    <r>
      <rPr>
        <u val="single"/>
        <sz val="9.35"/>
        <color indexed="12"/>
        <rFont val="Century"/>
        <family val="1"/>
      </rPr>
      <t>\</t>
    </r>
    <r>
      <rPr>
        <u val="single"/>
        <sz val="9.35"/>
        <color indexed="12"/>
        <rFont val="ＭＳ Ｐゴシック"/>
        <family val="3"/>
      </rPr>
      <t>月次資料</t>
    </r>
    <r>
      <rPr>
        <u val="single"/>
        <sz val="9.35"/>
        <color indexed="12"/>
        <rFont val="Century"/>
        <family val="1"/>
      </rPr>
      <t>\</t>
    </r>
    <r>
      <rPr>
        <u val="single"/>
        <sz val="9.35"/>
        <color indexed="12"/>
        <rFont val="ＭＳ Ｐゴシック"/>
        <family val="3"/>
      </rPr>
      <t>資金関連</t>
    </r>
    <r>
      <rPr>
        <u val="single"/>
        <sz val="9.35"/>
        <color indexed="12"/>
        <rFont val="Century"/>
        <family val="1"/>
      </rPr>
      <t>\old\</t>
    </r>
    <r>
      <rPr>
        <u val="single"/>
        <sz val="9.35"/>
        <color indexed="12"/>
        <rFont val="ＭＳ Ｐゴシック"/>
        <family val="3"/>
      </rPr>
      <t>社債管理表</t>
    </r>
    <r>
      <rPr>
        <u val="single"/>
        <sz val="9.35"/>
        <color indexed="12"/>
        <rFont val="Century"/>
        <family val="1"/>
      </rPr>
      <t>-201112.xls</t>
    </r>
  </si>
  <si>
    <t>第5回無担保普通社債（変動利付）</t>
  </si>
  <si>
    <r>
      <t>第</t>
    </r>
    <r>
      <rPr>
        <sz val="11"/>
        <rFont val="Arial"/>
        <family val="2"/>
      </rPr>
      <t>5</t>
    </r>
    <r>
      <rPr>
        <sz val="11"/>
        <rFont val="ＭＳ Ｐゴシック"/>
        <family val="3"/>
      </rPr>
      <t>回無担保普通社債（変動利付）</t>
    </r>
  </si>
  <si>
    <t>Note : EBITDA = Operating profit + Depreciation and amortization + Loss on inventory valuation + Depreciation included in R&amp;D expenses.</t>
  </si>
  <si>
    <t>Profit &amp; Loss</t>
  </si>
  <si>
    <t>Cash Flows</t>
  </si>
  <si>
    <t>Note 2: eAccesss completed the merger of EMOBILE on 3/31/2011, and thus Fiscal Year 3/2012 represents non-consolidated financial results.</t>
  </si>
  <si>
    <t>※1　平成22年7月1日にイー･モバイルを連結子会社化しています。
※2　平成23年3月31日にイー･モバイルを吸収合併したことにより、平成24年3月期からは非連結となっています。   　　　　　　　　                                        　　　　　　　　　　　　　　　　　　　　　　　　　　　　　　　　　　　　　　　　　　　　　　　　　　　　　　　　　※3　平成24年3月期より有利子負債残高及び純有利子負債残高は、デリバティブ評価による社債の評価金額の増減を除いた金額となっています。</t>
  </si>
  <si>
    <t>Note 3: From Fiscal Year 3/2012, Gross debt and Net debt amount exclude valuation of bonds attributed to valuation of delivertives.</t>
  </si>
  <si>
    <t>社債評価減額</t>
  </si>
  <si>
    <t>* EMOBILE was an equity accounting affiliate as of 1Q 2010.
* eAccess consolidated EMOBILE as a 100% owned subsidiary through share exchange on 7/1/2010.
* The full-year financial results for FY3/2011 reflects 12-month EMOBILE and 9-month (7/2010-3/2011) eAccess results.
* eAccess completed the merger of EMOBILE on 3/31/2011, and thus Fiscal Year 3/2012 represents non-consolidated financial results.</t>
  </si>
  <si>
    <t xml:space="preserve">Net add subscribers (thousands) </t>
  </si>
  <si>
    <t xml:space="preserve">Net add subscribers (thousands) </t>
  </si>
  <si>
    <t>※1　 EBITDA=営業利益+減価償却費+端末評価損</t>
  </si>
  <si>
    <t>その他</t>
  </si>
  <si>
    <t>有価証券利息</t>
  </si>
  <si>
    <t>受取配当金</t>
  </si>
  <si>
    <t>為替差益</t>
  </si>
  <si>
    <t>投資事業組合運用損</t>
  </si>
  <si>
    <t>固定資産売却益</t>
  </si>
  <si>
    <t>抱合せ株式消滅差益</t>
  </si>
  <si>
    <t>その他特別利益</t>
  </si>
  <si>
    <t>その他特別損失</t>
  </si>
  <si>
    <t>法人税等</t>
  </si>
  <si>
    <t>法人税等調整額</t>
  </si>
  <si>
    <t>管理PLとちょっと違う</t>
  </si>
  <si>
    <t>2011年04月度</t>
  </si>
  <si>
    <t>2011年05月度</t>
  </si>
  <si>
    <t>調整</t>
  </si>
  <si>
    <r>
      <t>2011年05月度</t>
    </r>
    <r>
      <rPr>
        <sz val="11"/>
        <rFont val="Arial"/>
        <family val="2"/>
      </rPr>
      <t>≪調整後≫</t>
    </r>
  </si>
  <si>
    <t>2011年06月度</t>
  </si>
  <si>
    <t>2011年4月～6月</t>
  </si>
  <si>
    <t>固定事業</t>
  </si>
  <si>
    <t>無線事業</t>
  </si>
  <si>
    <t>全社</t>
  </si>
  <si>
    <t>売上高</t>
  </si>
  <si>
    <t>営業費用</t>
  </si>
  <si>
    <t>営業利益</t>
  </si>
  <si>
    <t>営業外損益</t>
  </si>
  <si>
    <t>経常利益</t>
  </si>
  <si>
    <t>特別損益</t>
  </si>
  <si>
    <t>税引き前当期利益</t>
  </si>
  <si>
    <t>当期利益</t>
  </si>
  <si>
    <t>1Q</t>
  </si>
  <si>
    <t>Y2009 1Q</t>
  </si>
  <si>
    <t>Y2009 2Q</t>
  </si>
  <si>
    <t>Y2009 3Q</t>
  </si>
  <si>
    <t>Y2009 4Q</t>
  </si>
  <si>
    <t>Y2010 1Q</t>
  </si>
  <si>
    <t>Y2010 2Q</t>
  </si>
  <si>
    <t>当期純利益</t>
  </si>
  <si>
    <t>純有利子負債残高</t>
  </si>
  <si>
    <t>現金及び現金同等物増減額</t>
  </si>
  <si>
    <t>現金及び現金同等物期末残高</t>
  </si>
  <si>
    <t>イー･アクセス株式会社</t>
  </si>
  <si>
    <t>売上高</t>
  </si>
  <si>
    <t>営業外収益</t>
  </si>
  <si>
    <t>営業活動によるキャッシュ・フロー</t>
  </si>
  <si>
    <t>投資活動によるキャッシュ・フロー</t>
  </si>
  <si>
    <t>財務活動によるキャッシュ・フロー</t>
  </si>
  <si>
    <t>販売費及び一般管理費</t>
  </si>
  <si>
    <t>営業利益</t>
  </si>
  <si>
    <t>特別利益</t>
  </si>
  <si>
    <t>特別損失</t>
  </si>
  <si>
    <t>経常利益</t>
  </si>
  <si>
    <t>営業外費用</t>
  </si>
  <si>
    <t>法人税等</t>
  </si>
  <si>
    <t>区分</t>
  </si>
  <si>
    <t>減価償却費</t>
  </si>
  <si>
    <t>流動資産計</t>
  </si>
  <si>
    <t>その他流動資産</t>
  </si>
  <si>
    <t>資産合計</t>
  </si>
  <si>
    <t>その他流動負債</t>
  </si>
  <si>
    <t>その他固定負債</t>
  </si>
  <si>
    <t>固定負債計</t>
  </si>
  <si>
    <t>流動負債計</t>
  </si>
  <si>
    <t>（単位：百万円）</t>
  </si>
  <si>
    <t>固定資産計</t>
  </si>
  <si>
    <t>設備投資額</t>
  </si>
  <si>
    <t>長期有利子負債</t>
  </si>
  <si>
    <t>負債合計</t>
  </si>
  <si>
    <t>研究開発費</t>
  </si>
  <si>
    <t>営業利益率（％）</t>
  </si>
  <si>
    <t>売上原価</t>
  </si>
  <si>
    <t>売上総利益</t>
  </si>
  <si>
    <t>売上総利益率（％）</t>
  </si>
  <si>
    <t>ＥＢＩＴＤＡ利益率（％）</t>
  </si>
  <si>
    <t>有利子負債残高</t>
  </si>
  <si>
    <t>Cost of revenue</t>
  </si>
  <si>
    <t>Gross profit</t>
  </si>
  <si>
    <t>Gross margin (%)</t>
  </si>
  <si>
    <t>Operating margin (%)</t>
  </si>
  <si>
    <t>Other income</t>
  </si>
  <si>
    <t>Other expenses</t>
  </si>
  <si>
    <t>EBITDA</t>
  </si>
  <si>
    <t>EBITDA margin (%)</t>
  </si>
  <si>
    <t>Capital expenditures</t>
  </si>
  <si>
    <t>Depreciation and amortization</t>
  </si>
  <si>
    <t>R&amp;D expenses</t>
  </si>
  <si>
    <t>Other current assets</t>
  </si>
  <si>
    <t>Total current assets</t>
  </si>
  <si>
    <t>Fixed Assets</t>
  </si>
  <si>
    <t>TOTAL ASSETS</t>
  </si>
  <si>
    <t>Other current liabilities</t>
  </si>
  <si>
    <t>Total current liabilities</t>
  </si>
  <si>
    <t>Other long-term liabilities</t>
  </si>
  <si>
    <t>Total long-term liabilities</t>
  </si>
  <si>
    <t>TOTAL LIABILITIES</t>
  </si>
  <si>
    <t>税金等調整前当期純利益</t>
  </si>
  <si>
    <t>【資産・負債及び資本の状況】</t>
  </si>
  <si>
    <t>【キャッシュ・フローの状況】</t>
  </si>
  <si>
    <t>端末売上</t>
  </si>
  <si>
    <t>設備投資額：</t>
  </si>
  <si>
    <t>繰延資産</t>
  </si>
  <si>
    <t>デバイス減価償却費</t>
  </si>
  <si>
    <t>デバイス関連費用</t>
  </si>
  <si>
    <t>原価</t>
  </si>
  <si>
    <t>償却</t>
  </si>
  <si>
    <t>その他</t>
  </si>
  <si>
    <t>端末原価</t>
  </si>
  <si>
    <t>販管費</t>
  </si>
  <si>
    <t>計</t>
  </si>
  <si>
    <t>人件費</t>
  </si>
  <si>
    <t>業務委託費</t>
  </si>
  <si>
    <t>支払賃借料</t>
  </si>
  <si>
    <t>デバイス関連費用の切り分け</t>
  </si>
  <si>
    <t>為替差益（→営業外費用）</t>
  </si>
  <si>
    <t>固定資産売却益（←特別利益）</t>
  </si>
  <si>
    <t>統合関連費用（←特別損失）</t>
  </si>
  <si>
    <t>【損益の状況】</t>
  </si>
  <si>
    <t>リース</t>
  </si>
  <si>
    <t>【オペレーションの状況】</t>
  </si>
  <si>
    <t>、</t>
  </si>
  <si>
    <t>平成24年3月期決算補足資料</t>
  </si>
  <si>
    <t>（固定事業）</t>
  </si>
  <si>
    <t>（百万円）</t>
  </si>
  <si>
    <t>固定事業</t>
  </si>
  <si>
    <t>平成24年3月期</t>
  </si>
  <si>
    <t>第1四半期</t>
  </si>
  <si>
    <t>第2四半期</t>
  </si>
  <si>
    <t>第3四半期</t>
  </si>
  <si>
    <t>第4四半期</t>
  </si>
  <si>
    <t>通期</t>
  </si>
  <si>
    <t>通期(予想)</t>
  </si>
  <si>
    <t>売上高</t>
  </si>
  <si>
    <t>営業費用</t>
  </si>
  <si>
    <t>広告費及び販促費</t>
  </si>
  <si>
    <t>営業利益</t>
  </si>
  <si>
    <t>営業利益率（％）</t>
  </si>
  <si>
    <t>EBITDA率（％）</t>
  </si>
  <si>
    <t>設備投資額</t>
  </si>
  <si>
    <t>※ EBITDA=営業利益+減価償却費</t>
  </si>
  <si>
    <t>純増契約数（千件）</t>
  </si>
  <si>
    <t>累計契約数（千件）</t>
  </si>
  <si>
    <t>ARPU（円/月）</t>
  </si>
  <si>
    <t>解約率（％/月）</t>
  </si>
  <si>
    <t>１契約当たり獲得費用（円）</t>
  </si>
  <si>
    <t>（無線事業）</t>
  </si>
  <si>
    <t xml:space="preserve"> </t>
  </si>
  <si>
    <t>無線事業</t>
  </si>
  <si>
    <t>回線利用料収入等</t>
  </si>
  <si>
    <t>端末売上</t>
  </si>
  <si>
    <t>商品原価・材料・部品費</t>
  </si>
  <si>
    <t>※ EBITDA=営業利益+減価償却費+端末評価損+研究開発費に含まれる減価償却費</t>
  </si>
  <si>
    <t>新規契約数（千件）</t>
  </si>
  <si>
    <t>機種変更数（千件）</t>
  </si>
  <si>
    <t>合計（千件）</t>
  </si>
  <si>
    <t>（全社）</t>
  </si>
  <si>
    <t>全社</t>
  </si>
  <si>
    <t>営業外収益</t>
  </si>
  <si>
    <t>営業外費用</t>
  </si>
  <si>
    <t>経常利益</t>
  </si>
  <si>
    <t>特別利益</t>
  </si>
  <si>
    <t>特別損失</t>
  </si>
  <si>
    <t>税金等調整前当期純利益</t>
  </si>
  <si>
    <t>法人税、住民税及び事業税</t>
  </si>
  <si>
    <t>当期純利益</t>
  </si>
  <si>
    <t>【バランスシートの状況】</t>
  </si>
  <si>
    <t>流動資産</t>
  </si>
  <si>
    <t>現金及び預金</t>
  </si>
  <si>
    <t>その他流動資産</t>
  </si>
  <si>
    <t>固定資産</t>
  </si>
  <si>
    <t>資産合計</t>
  </si>
  <si>
    <t>流動負債</t>
  </si>
  <si>
    <t>1年以内有利子負債</t>
  </si>
  <si>
    <t>その他流動負債</t>
  </si>
  <si>
    <t>固定負債</t>
  </si>
  <si>
    <t>長期有利子負債</t>
  </si>
  <si>
    <t>その他固定負債</t>
  </si>
  <si>
    <t>負債合計</t>
  </si>
  <si>
    <t>株主資本</t>
  </si>
  <si>
    <t>資本金及び資本剰余金</t>
  </si>
  <si>
    <t>利益剰余金</t>
  </si>
  <si>
    <t>純資産合計</t>
  </si>
  <si>
    <t>有利子負債</t>
  </si>
  <si>
    <t>銀行借入</t>
  </si>
  <si>
    <t>社債</t>
  </si>
  <si>
    <t>転換社債</t>
  </si>
  <si>
    <t>割賦債務</t>
  </si>
  <si>
    <t>純有利子負債</t>
  </si>
  <si>
    <t>純有利子負債/ EBITDA倍率</t>
  </si>
  <si>
    <t>純有利子負債/純資産倍率</t>
  </si>
  <si>
    <t>※ 有利子負債・純有利子負債＝デリバティブ評価による社債の評価金額の増減を除いた金額</t>
  </si>
  <si>
    <t>※ 純有利子負債/EBITDA倍率は純有利子負債を直近12ヶ月のEBITDAで除することにより算出しています</t>
  </si>
  <si>
    <t>※ 平成25年3月期（予想）の純有利子負債/EBITDA倍率の計算上のEBITDAには設備関連の払戻金収益38億円を足し戻しています</t>
  </si>
  <si>
    <t>【キャッシュ・フローの状況】</t>
  </si>
  <si>
    <t>営業活動によるキャッシュ・フロー</t>
  </si>
  <si>
    <t>投資活動によるキャッシュ・フロー</t>
  </si>
  <si>
    <t>財務活動によるキャッシュ・フロー</t>
  </si>
  <si>
    <t>現金及び現金同等物増減額</t>
  </si>
  <si>
    <t>現金及び現金同等物期末残高</t>
  </si>
  <si>
    <t>【その他の指標】</t>
  </si>
  <si>
    <t>１株当たり配当金</t>
  </si>
  <si>
    <t>期中平均株価</t>
  </si>
  <si>
    <t>配当利回り（年間）</t>
  </si>
  <si>
    <t>期末発行済株式数</t>
  </si>
  <si>
    <t>期中平均株式数</t>
  </si>
  <si>
    <t>１株当たり純利益（EPS）</t>
  </si>
  <si>
    <t>潜在株式調整後１株当たり純利益</t>
  </si>
  <si>
    <t>株価収益率（PER）</t>
  </si>
  <si>
    <t>時価総額</t>
  </si>
  <si>
    <t>企業価値（EV）</t>
  </si>
  <si>
    <t>EV / EBITDA倍率</t>
  </si>
  <si>
    <t>従業員数</t>
  </si>
  <si>
    <t>※ 株価収益率（PER）は時価総額を当期純利益（通期）で除することにより算出しています</t>
  </si>
  <si>
    <t>※ 時価総額は期末株価終値×期末発行済株式数により算出しています</t>
  </si>
  <si>
    <t>※ EV/EBITDA倍率は企業価値（EV)を直近12ヶ月のEBITDAで除することにより算出しています</t>
  </si>
</sst>
</file>

<file path=xl/styles.xml><?xml version="1.0" encoding="utf-8"?>
<styleSheet xmlns="http://schemas.openxmlformats.org/spreadsheetml/2006/main">
  <numFmts count="10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0_ ;_ * &quot;-&quot;_ ;_ @_ "/>
    <numFmt numFmtId="177" formatCode="0.0%"/>
    <numFmt numFmtId="178" formatCode="_ * 0.0%;_ * &quot;△&quot;0.0%;_ * &quot;-&quot;_ ;_ @_ "/>
    <numFmt numFmtId="179" formatCode="#,##0_);\(#,##0\)"/>
    <numFmt numFmtId="180" formatCode="#,##0_ "/>
    <numFmt numFmtId="181" formatCode="[$-409]mmmm\ d\,\ yyyy;@"/>
    <numFmt numFmtId="182" formatCode="#,##0.0_ "/>
    <numFmt numFmtId="183" formatCode="#,##0.00_ "/>
    <numFmt numFmtId="184" formatCode="_ * #,##0.0\x_ ;_ * &quot;△&quot;#,##0.0\x_ ;_ * &quot;-&quot;_ ;_ @_ "/>
    <numFmt numFmtId="185" formatCode="#,##0.0000_ "/>
    <numFmt numFmtId="186" formatCode="#,##0;&quot;△ &quot;#,##0"/>
    <numFmt numFmtId="187" formatCode="0.0%;\(0.0%\)"/>
    <numFmt numFmtId="188" formatCode="&quot;$&quot;#,##0.00_);[Red]\(&quot;$&quot;#,##0.00\)"/>
    <numFmt numFmtId="189" formatCode="0.0_%"/>
    <numFmt numFmtId="190" formatCode="0.0%\ "/>
    <numFmt numFmtId="191" formatCode="&quot;$&quot;#,##0.0_);\(&quot;$&quot;#,##0.0\)"/>
    <numFmt numFmtId="192" formatCode="#,##0.00\x"/>
    <numFmt numFmtId="193" formatCode="#,##0.00_x"/>
    <numFmt numFmtId="194" formatCode="&quot;$&quot;#\ ?/?"/>
    <numFmt numFmtId="195" formatCode="General_)"/>
    <numFmt numFmtId="196" formatCode="&quot;$&quot;#,##0_);\(&quot;$&quot;#,##0\)"/>
    <numFmt numFmtId="197" formatCode="&quot;$&quot;#,##0_);[Red]\(&quot;$&quot;#,##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_)\x;\(#,##0\)\x;0_)\x;@_)_x"/>
    <numFmt numFmtId="203" formatCode="#,##0.0_);\(#,##0.0\);#,##0.0_);@_)"/>
    <numFmt numFmtId="204" formatCode="&quot;$&quot;_(#,##0.00_);&quot;$&quot;\(#,##0.00\);&quot;$&quot;_(0.00_);@_)"/>
    <numFmt numFmtId="205" formatCode="#,##0.00_);\(#,##0.00\);0.00_);@_)"/>
    <numFmt numFmtId="206" formatCode="\€_(#,##0.00_);\€\(#,##0.00\);\€_(0.00_);@_)"/>
    <numFmt numFmtId="207" formatCode="0.0_)\%;\(0.0\)\%;0.0_)\%;@_)_%"/>
    <numFmt numFmtId="208" formatCode="#,##0.0_)_%;\(#,##0.0\)_%;0.0_)_%;@_)_%"/>
    <numFmt numFmtId="209" formatCode="#,##0_)_x;\(#,##0\)_x;0_)_x;@_)_x"/>
    <numFmt numFmtId="210" formatCode="0.0"/>
    <numFmt numFmtId="211" formatCode="#,##0.0_);[Red]\(#,##0.0\)"/>
    <numFmt numFmtId="212" formatCode="0.0000%"/>
    <numFmt numFmtId="213" formatCode="0.0%_);\(0.0%\)"/>
    <numFmt numFmtId="214" formatCode="&quot;£&quot;\ #,##0_);[Red]\(&quot;£&quot;\ #,##0\)"/>
    <numFmt numFmtId="215" formatCode="&quot;\&quot;\ #,##0_);[Red]\(&quot;\&quot;\ #,##0\)"/>
    <numFmt numFmtId="216" formatCode="##,##0.0;\(##,##0.0\);&quot;--&quot;"/>
    <numFmt numFmtId="217" formatCode="#,##0.000_);[Red]\(#,##0.000\)"/>
    <numFmt numFmtId="218" formatCode="#,##0.0_);\(#,##0.0\)"/>
    <numFmt numFmtId="219" formatCode="&quot;•&quot;\ \ @"/>
    <numFmt numFmtId="220" formatCode="&quot;$&quot;#,##0.00;[Red]\(&quot;$&quot;#,##0.00\)"/>
    <numFmt numFmtId="221" formatCode="&quot;E&quot;#,##0.00_);\(&quot;E&quot;#,##0.00\)"/>
    <numFmt numFmtId="222" formatCode="&quot;EUR &quot;#,##0.0_);\(&quot;EUR &quot;#,##0.0\)"/>
    <numFmt numFmtId="223" formatCode="&quot;$&quot;#,##0.00000000000000000000000000_);[Red]\(&quot;$&quot;#,##0.00000000000000000000000000\)"/>
    <numFmt numFmtId="224" formatCode="\ \ _•&quot;–&quot;\ \ \ \ @"/>
    <numFmt numFmtId="225" formatCode="yyyy"/>
    <numFmt numFmtId="226" formatCode="&quot;$&quot;#,##0.00&quot;A&quot;;[Red]\(&quot;$&quot;#,##0.00\)&quot;A&quot;"/>
    <numFmt numFmtId="227" formatCode="&quot;$&quot;#,##0.00&quot;E&quot;;[Red]\(&quot;$&quot;#,##0.00\)&quot;E&quot;"/>
    <numFmt numFmtId="228" formatCode="#,##0.000\ ;\(#,##0.000\)"/>
    <numFmt numFmtId="229" formatCode="#,##0.0;[Red]\(#,##0.0\)"/>
    <numFmt numFmtId="230" formatCode="0.0%_);[Red]\(0.0%\)"/>
    <numFmt numFmtId="231" formatCode="0.00%;\(0.00%\)"/>
    <numFmt numFmtId="232" formatCode="_-* #,##0.0_-;* \(#,##0.0\)_-;_-* &quot;-&quot;??_-;_-@_-"/>
    <numFmt numFmtId="233" formatCode="#,##0;[Red]\(#,##0\)"/>
    <numFmt numFmtId="234" formatCode="#,##0.00\x_);[Red]\(#,##0.00\x\)"/>
    <numFmt numFmtId="235" formatCode="_-* #,##0_-;* \(#,##0\)_-;_-* &quot;-&quot;??_-;_-@_-"/>
    <numFmt numFmtId="236" formatCode="#,##0.0_);[Red]\(#,##0.0\);&quot;--  &quot;"/>
    <numFmt numFmtId="237" formatCode="&quot;$&quot;#,##0.0000000000000000000000000_);[Red]\(&quot;$&quot;#,##0.0000000000000000000000000\)"/>
    <numFmt numFmtId="238" formatCode="#,##0.00_)&quot; &quot;;[Red]\(#,##0.00\)&quot; &quot;"/>
    <numFmt numFmtId="239" formatCode="0.00%_);\(0.00\)%"/>
    <numFmt numFmtId="240" formatCode="0.0%;[Red]\(0.0%\);&quot;--  &quot;"/>
    <numFmt numFmtId="241" formatCode="0.00%;[Red]\(0.00%\)"/>
    <numFmt numFmtId="242" formatCode="&quot;Proj &quot;0;;"/>
    <numFmt numFmtId="243" formatCode="#,##0.00_)\ \x;\(#,##0.00\)\ \x"/>
    <numFmt numFmtId="244" formatCode="\(0%&quot;)   &quot;;[Red]&quot;-(&quot;0%&quot;)   &quot;;&quot;－    &quot;"/>
    <numFmt numFmtId="245" formatCode="\(0.00%&quot;)   &quot;;[Red]&quot;-(&quot;0.00%&quot;)   &quot;;&quot;－    &quot;"/>
    <numFmt numFmtId="246" formatCode="0.00%;[Red]\-0.00%;&quot;－&quot;"/>
    <numFmt numFmtId="247" formatCode="#,##0;\-#,##0;&quot;-&quot;"/>
    <numFmt numFmtId="248" formatCode="mm/dd"/>
    <numFmt numFmtId="249" formatCode="0%_);\(0%\)"/>
    <numFmt numFmtId="250" formatCode="#,##0;\(#,##0\)"/>
    <numFmt numFmtId="251" formatCode="_(* #,##0.0000_);_(* \(#,##0.0000\);_(* &quot;-&quot;??_);_(@_)"/>
    <numFmt numFmtId="252" formatCode="_(&quot;$&quot;* #,##0.000_);_(&quot;$&quot;* \(#,##0.000\);_(&quot;$&quot;* &quot;-&quot;??_);_(@_)"/>
    <numFmt numFmtId="253" formatCode="_-* #,##0.00_-;\-* #,##0.00_-;_-* &quot;-&quot;??_-;_-@_-"/>
    <numFmt numFmtId="254" formatCode="#,##0.0_ \ \ ;\(###0.00\)"/>
    <numFmt numFmtId="255" formatCode="#,##0.0\ ;\(#,##0.0\)"/>
    <numFmt numFmtId="256" formatCode="\(dd/mm/yy\)"/>
    <numFmt numFmtId="257" formatCode="_-&quot;ﾟ&quot;* #,##0_-;\-&quot;ﾟ&quot;* #,##0_-;_-&quot;ﾟ&quot;* &quot;-&quot;_-;_-@_-"/>
    <numFmt numFmtId="258" formatCode="_-&quot;ﾟ&quot;* #,##0.00_-;\-&quot;ﾟ&quot;* #,##0.00_-;_-&quot;ﾟ&quot;* &quot;-&quot;??_-;_-@_-"/>
    <numFmt numFmtId="259" formatCode="&quot;\&quot;_(#,##0.00_);&quot;\&quot;\(#,##0.00\);&quot;\&quot;_(0.00_);@_)"/>
    <numFmt numFmtId="260" formatCode="#,##0.0000;[Red]\-#,##0.0000"/>
    <numFmt numFmtId="261" formatCode="0.00_ "/>
    <numFmt numFmtId="262" formatCode="0.00_);[Red]\(0.00\)"/>
    <numFmt numFmtId="263" formatCode="_ * #,##0.00\x_ ;_ * &quot;△&quot;#,##0.00\x_ ;_ * &quot;-&quot;_ ;_ @_ "/>
    <numFmt numFmtId="264" formatCode="yyyy/m"/>
    <numFmt numFmtId="265" formatCode="#,##0\ "/>
    <numFmt numFmtId="266" formatCode="#,##0\ ;&quot;△ &quot;#,##0\ "/>
    <numFmt numFmtId="267" formatCode="#,##0.00\ ;&quot;△ &quot;#,##0.00\ "/>
    <numFmt numFmtId="268" formatCode="0_ "/>
    <numFmt numFmtId="269" formatCode="_ * #,##0.00_ ;_ * &quot;△&quot;#,##0.00_ ;_ * &quot;-&quot;_ ;_ @_ "/>
    <numFmt numFmtId="270" formatCode="_-* #,##0_-;\-* #,##0_-;_-* &quot;-&quot;_-;_-@_-"/>
    <numFmt numFmtId="271" formatCode="#,##0_);[Red]\(#,##0\)"/>
  </numFmts>
  <fonts count="1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0"/>
      <name val="ＭＳ Ｐゴシック"/>
      <family val="3"/>
    </font>
    <font>
      <b/>
      <sz val="12"/>
      <name val="ＭＳ Ｐゴシック"/>
      <family val="3"/>
    </font>
    <font>
      <sz val="12"/>
      <name val="ＭＳ Ｐゴシック"/>
      <family val="3"/>
    </font>
    <font>
      <sz val="12"/>
      <color indexed="12"/>
      <name val="ＭＳ Ｐゴシック"/>
      <family val="3"/>
    </font>
    <font>
      <u val="single"/>
      <sz val="12"/>
      <name val="ＭＳ Ｐゴシック"/>
      <family val="3"/>
    </font>
    <font>
      <sz val="12"/>
      <color indexed="10"/>
      <name val="ＭＳ Ｐゴシック"/>
      <family val="3"/>
    </font>
    <font>
      <sz val="20"/>
      <name val="ＭＳ Ｐゴシック"/>
      <family val="3"/>
    </font>
    <font>
      <sz val="12"/>
      <name val="Arial"/>
      <family val="2"/>
    </font>
    <font>
      <sz val="11"/>
      <name val="Arial"/>
      <family val="2"/>
    </font>
    <font>
      <sz val="20"/>
      <name val="Arial"/>
      <family val="2"/>
    </font>
    <font>
      <b/>
      <u val="single"/>
      <sz val="12"/>
      <name val="Arial"/>
      <family val="2"/>
    </font>
    <font>
      <sz val="12"/>
      <color indexed="9"/>
      <name val="Arial"/>
      <family val="2"/>
    </font>
    <font>
      <sz val="12"/>
      <color indexed="12"/>
      <name val="Arial"/>
      <family val="2"/>
    </font>
    <font>
      <i/>
      <sz val="12"/>
      <name val="Arial"/>
      <family val="2"/>
    </font>
    <font>
      <u val="single"/>
      <sz val="12"/>
      <name val="Arial"/>
      <family val="2"/>
    </font>
    <font>
      <sz val="12"/>
      <color indexed="10"/>
      <name val="Arial"/>
      <family val="2"/>
    </font>
    <font>
      <sz val="12"/>
      <color indexed="22"/>
      <name val="Arial"/>
      <family val="2"/>
    </font>
    <font>
      <sz val="10"/>
      <name val="Arial"/>
      <family val="2"/>
    </font>
    <font>
      <sz val="11"/>
      <color indexed="9"/>
      <name val="ＭＳ Ｐゴシック"/>
      <family val="3"/>
    </font>
    <font>
      <b/>
      <sz val="18"/>
      <color indexed="56"/>
      <name val="ＭＳ Ｐゴシック"/>
      <family val="3"/>
    </font>
    <font>
      <sz val="10"/>
      <name val="Helv"/>
      <family val="2"/>
    </font>
    <font>
      <sz val="8"/>
      <color indexed="49"/>
      <name val="Times New Roman"/>
      <family val="1"/>
    </font>
    <font>
      <sz val="10"/>
      <color indexed="8"/>
      <name val="MS Sans Serif"/>
      <family val="2"/>
    </font>
    <font>
      <sz val="10"/>
      <name val="MS PGothic"/>
      <family val="3"/>
    </font>
    <font>
      <sz val="12"/>
      <name val="Times New Roman"/>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Times New Roman"/>
      <family val="1"/>
    </font>
    <font>
      <sz val="10"/>
      <name val="MS Sans Serif"/>
      <family val="2"/>
    </font>
    <font>
      <b/>
      <sz val="9"/>
      <name val="Arial"/>
      <family val="2"/>
    </font>
    <font>
      <sz val="11"/>
      <color indexed="8"/>
      <name val="Calibri"/>
      <family val="2"/>
    </font>
    <font>
      <sz val="11"/>
      <color indexed="8"/>
      <name val="ＭＳ Ｐゴシック"/>
      <family val="3"/>
    </font>
    <font>
      <sz val="11"/>
      <color indexed="9"/>
      <name val="Calibri"/>
      <family val="2"/>
    </font>
    <font>
      <sz val="12"/>
      <name val="Arial MT"/>
      <family val="2"/>
    </font>
    <font>
      <sz val="8"/>
      <name val="Times"/>
      <family val="1"/>
    </font>
    <font>
      <sz val="8"/>
      <color indexed="12"/>
      <name val="Arial"/>
      <family val="2"/>
    </font>
    <font>
      <i/>
      <sz val="8"/>
      <color indexed="12"/>
      <name val="Arial"/>
      <family val="2"/>
    </font>
    <font>
      <sz val="11"/>
      <color indexed="20"/>
      <name val="Calibri"/>
      <family val="2"/>
    </font>
    <font>
      <sz val="8"/>
      <name val="Times New Roman"/>
      <family val="1"/>
    </font>
    <font>
      <b/>
      <i/>
      <sz val="11"/>
      <color indexed="9"/>
      <name val="Times New Roman"/>
      <family val="1"/>
    </font>
    <font>
      <sz val="8"/>
      <color indexed="12"/>
      <name val="Tms Rmn"/>
      <family val="1"/>
    </font>
    <font>
      <b/>
      <sz val="12"/>
      <name val="Times New Roman"/>
      <family val="1"/>
    </font>
    <font>
      <b/>
      <i/>
      <sz val="12"/>
      <name val="Times New Roman"/>
      <family val="1"/>
    </font>
    <font>
      <sz val="10"/>
      <color indexed="8"/>
      <name val="Arial"/>
      <family val="2"/>
    </font>
    <font>
      <b/>
      <sz val="11"/>
      <color indexed="52"/>
      <name val="Calibri"/>
      <family val="2"/>
    </font>
    <font>
      <b/>
      <sz val="10"/>
      <name val="Helv"/>
      <family val="2"/>
    </font>
    <font>
      <sz val="8"/>
      <name val="Tms Rmn"/>
      <family val="1"/>
    </font>
    <font>
      <sz val="10"/>
      <color indexed="18"/>
      <name val="Times New Roman"/>
      <family val="1"/>
    </font>
    <font>
      <b/>
      <sz val="11"/>
      <color indexed="9"/>
      <name val="Calibri"/>
      <family val="2"/>
    </font>
    <font>
      <sz val="8"/>
      <name val="Arial"/>
      <family val="2"/>
    </font>
    <font>
      <b/>
      <i/>
      <sz val="8"/>
      <name val="Arial"/>
      <family val="2"/>
    </font>
    <font>
      <sz val="11"/>
      <color indexed="12"/>
      <name val="Arial"/>
      <family val="2"/>
    </font>
    <font>
      <sz val="10"/>
      <color indexed="22"/>
      <name val="Arial"/>
      <family val="2"/>
    </font>
    <font>
      <b/>
      <u val="single"/>
      <sz val="10"/>
      <color indexed="16"/>
      <name val="Arial"/>
      <family val="2"/>
    </font>
    <font>
      <b/>
      <sz val="11"/>
      <name val="Times New Roman"/>
      <family val="1"/>
    </font>
    <font>
      <sz val="7"/>
      <color indexed="12"/>
      <name val="Arial"/>
      <family val="2"/>
    </font>
    <font>
      <sz val="9"/>
      <name val="Arial"/>
      <family val="2"/>
    </font>
    <font>
      <b/>
      <sz val="8"/>
      <name val="Times New Roman"/>
      <family val="1"/>
    </font>
    <font>
      <sz val="9"/>
      <name val="Times New Roman"/>
      <family val="1"/>
    </font>
    <font>
      <i/>
      <sz val="11"/>
      <color indexed="23"/>
      <name val="Calibri"/>
      <family val="2"/>
    </font>
    <font>
      <sz val="7"/>
      <name val="Arial"/>
      <family val="2"/>
    </font>
    <font>
      <sz val="11"/>
      <color indexed="17"/>
      <name val="Calibri"/>
      <family val="2"/>
    </font>
    <font>
      <i/>
      <sz val="8"/>
      <color indexed="17"/>
      <name val="Times New Roman"/>
      <family val="1"/>
    </font>
    <font>
      <sz val="8"/>
      <color indexed="21"/>
      <name val="Arial"/>
      <family val="2"/>
    </font>
    <font>
      <b/>
      <sz val="8"/>
      <name val="Arial"/>
      <family val="2"/>
    </font>
    <font>
      <b/>
      <sz val="8"/>
      <color indexed="16"/>
      <name val="Arial"/>
      <family val="2"/>
    </font>
    <font>
      <b/>
      <sz val="12"/>
      <name val="Helv"/>
      <family val="2"/>
    </font>
    <font>
      <b/>
      <sz val="12"/>
      <name val="Arial"/>
      <family val="2"/>
    </font>
    <font>
      <b/>
      <sz val="18"/>
      <color indexed="22"/>
      <name val="Arial"/>
      <family val="2"/>
    </font>
    <font>
      <b/>
      <sz val="12"/>
      <color indexed="22"/>
      <name val="Arial"/>
      <family val="2"/>
    </font>
    <font>
      <b/>
      <sz val="11"/>
      <color indexed="56"/>
      <name val="Calibri"/>
      <family val="2"/>
    </font>
    <font>
      <sz val="8"/>
      <name val="HelveticaCondensed"/>
      <family val="2"/>
    </font>
    <font>
      <sz val="10"/>
      <name val="Book Antiqua"/>
      <family val="1"/>
    </font>
    <font>
      <sz val="10"/>
      <color indexed="10"/>
      <name val="Arial"/>
      <family val="2"/>
    </font>
    <font>
      <sz val="8"/>
      <color indexed="10"/>
      <name val="Arial"/>
      <family val="2"/>
    </font>
    <font>
      <sz val="10"/>
      <color indexed="12"/>
      <name val="Arial"/>
      <family val="2"/>
    </font>
    <font>
      <sz val="10"/>
      <name val="ＭＳ ゴシック"/>
      <family val="3"/>
    </font>
    <font>
      <sz val="11"/>
      <color indexed="52"/>
      <name val="Calibri"/>
      <family val="2"/>
    </font>
    <font>
      <b/>
      <sz val="12"/>
      <color indexed="17"/>
      <name val="Wingdings"/>
      <family val="0"/>
    </font>
    <font>
      <sz val="10"/>
      <color indexed="17"/>
      <name val="Arial"/>
      <family val="2"/>
    </font>
    <font>
      <sz val="8"/>
      <color indexed="18"/>
      <name val="Times New Roman"/>
      <family val="1"/>
    </font>
    <font>
      <b/>
      <sz val="11"/>
      <name val="Helv"/>
      <family val="2"/>
    </font>
    <font>
      <sz val="11"/>
      <color indexed="60"/>
      <name val="Calibri"/>
      <family val="2"/>
    </font>
    <font>
      <sz val="7"/>
      <name val="Small Fonts"/>
      <family val="3"/>
    </font>
    <font>
      <sz val="14"/>
      <name val="AngsanaUPC"/>
      <family val="1"/>
    </font>
    <font>
      <sz val="10"/>
      <name val="ＭＳ 明朝"/>
      <family val="1"/>
    </font>
    <font>
      <sz val="16"/>
      <name val="ＭＳ 明朝"/>
      <family val="1"/>
    </font>
    <font>
      <i/>
      <sz val="10"/>
      <name val="Helv"/>
      <family val="2"/>
    </font>
    <font>
      <sz val="10"/>
      <name val="Garamond"/>
      <family val="1"/>
    </font>
    <font>
      <sz val="11"/>
      <name val="明朝"/>
      <family val="1"/>
    </font>
    <font>
      <b/>
      <sz val="13.5"/>
      <name val="MS Sans Serif"/>
      <family val="2"/>
    </font>
    <font>
      <b/>
      <sz val="8"/>
      <name val="Palatino"/>
      <family val="1"/>
    </font>
    <font>
      <i/>
      <sz val="8"/>
      <name val="Arial"/>
      <family val="2"/>
    </font>
    <font>
      <sz val="8"/>
      <name val="Trebuchet MS"/>
      <family val="2"/>
    </font>
    <font>
      <b/>
      <sz val="8"/>
      <color indexed="18"/>
      <name val="Times New Roman"/>
      <family val="1"/>
    </font>
    <font>
      <sz val="8"/>
      <color indexed="16"/>
      <name val="Century Schoolbook"/>
      <family val="1"/>
    </font>
    <font>
      <sz val="9"/>
      <name val="標準ゴシック"/>
      <family val="3"/>
    </font>
    <font>
      <b/>
      <sz val="16"/>
      <name val="Times New Roman"/>
      <family val="1"/>
    </font>
    <font>
      <sz val="6"/>
      <name val="Arial"/>
      <family val="2"/>
    </font>
    <font>
      <sz val="11"/>
      <name val="ＭＳ ゴシック"/>
      <family val="3"/>
    </font>
    <font>
      <b/>
      <sz val="10"/>
      <name val="lr ¾©"/>
      <family val="1"/>
    </font>
    <font>
      <b/>
      <sz val="10"/>
      <color indexed="10"/>
      <name val="Arial"/>
      <family val="2"/>
    </font>
    <font>
      <b/>
      <u val="single"/>
      <sz val="9"/>
      <name val="Arial"/>
      <family val="2"/>
    </font>
    <font>
      <b/>
      <sz val="10"/>
      <color indexed="16"/>
      <name val="Times New Roman"/>
      <family val="1"/>
    </font>
    <font>
      <b/>
      <sz val="7"/>
      <name val="Arial"/>
      <family val="2"/>
    </font>
    <font>
      <i/>
      <sz val="10"/>
      <name val="Times New Roman"/>
      <family val="1"/>
    </font>
    <font>
      <b/>
      <sz val="7"/>
      <color indexed="12"/>
      <name val="Arial"/>
      <family val="2"/>
    </font>
    <font>
      <sz val="8"/>
      <color indexed="16"/>
      <name val="Helv"/>
      <family val="2"/>
    </font>
    <font>
      <sz val="11"/>
      <color indexed="10"/>
      <name val="Calibri"/>
      <family val="2"/>
    </font>
    <font>
      <sz val="12"/>
      <color indexed="24"/>
      <name val="ＭＳ 明朝"/>
      <family val="1"/>
    </font>
    <font>
      <sz val="16"/>
      <name val="AngsanaUPC"/>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12"/>
      <name val="ＭＳ 明朝"/>
      <family val="1"/>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4"/>
      <name val="ＭＳ Ｐゴシック"/>
      <family val="3"/>
    </font>
    <font>
      <b/>
      <sz val="15"/>
      <color indexed="24"/>
      <name val="ＭＳ 明朝"/>
      <family val="1"/>
    </font>
    <font>
      <sz val="12"/>
      <name val="ＭＳ Ｐ明朝"/>
      <family val="1"/>
    </font>
    <font>
      <b/>
      <sz val="11"/>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0"/>
      <name val="Geneva"/>
      <family val="2"/>
    </font>
    <font>
      <sz val="11"/>
      <color indexed="62"/>
      <name val="ＭＳ Ｐゴシック"/>
      <family val="3"/>
    </font>
    <font>
      <sz val="14"/>
      <name val="ＭＳ 明朝"/>
      <family val="1"/>
    </font>
    <font>
      <sz val="11"/>
      <color indexed="17"/>
      <name val="ＭＳ Ｐゴシック"/>
      <family val="3"/>
    </font>
    <font>
      <u val="single"/>
      <sz val="12"/>
      <name val="System"/>
      <family val="0"/>
    </font>
    <font>
      <sz val="12"/>
      <name val="System"/>
      <family val="0"/>
    </font>
    <font>
      <sz val="9"/>
      <name val="ＭＳ Ｐゴシック"/>
      <family val="3"/>
    </font>
    <font>
      <b/>
      <sz val="9"/>
      <name val="ＭＳ Ｐゴシック"/>
      <family val="3"/>
    </font>
    <font>
      <sz val="6"/>
      <name val="ＭＳ Ｐ明朝"/>
      <family val="1"/>
    </font>
    <font>
      <u val="single"/>
      <sz val="11"/>
      <color indexed="17"/>
      <name val="ＭＳ Ｐゴシック"/>
      <family val="3"/>
    </font>
    <font>
      <u val="single"/>
      <sz val="9.35"/>
      <color indexed="12"/>
      <name val="Century"/>
      <family val="1"/>
    </font>
    <font>
      <u val="single"/>
      <sz val="9.35"/>
      <color indexed="12"/>
      <name val="ＭＳ Ｐゴシック"/>
      <family val="3"/>
    </font>
    <font>
      <sz val="11"/>
      <color indexed="10"/>
      <name val="Arial"/>
      <family val="2"/>
    </font>
    <font>
      <b/>
      <sz val="12"/>
      <name val="ＭＳ Ｐ明朝"/>
      <family val="1"/>
    </font>
    <font>
      <b/>
      <sz val="20"/>
      <name val="Times New Roman"/>
      <family val="1"/>
    </font>
    <font>
      <b/>
      <sz val="18"/>
      <name val="Times New Roman"/>
      <family val="1"/>
    </font>
    <font>
      <b/>
      <i/>
      <sz val="11"/>
      <name val="Times New Roman"/>
      <family val="1"/>
    </font>
    <font>
      <b/>
      <sz val="11"/>
      <color indexed="10"/>
      <name val="Times New Roman"/>
      <family val="1"/>
    </font>
    <font>
      <b/>
      <sz val="11"/>
      <name val="ＭＳ Ｐ明朝"/>
      <family val="1"/>
    </font>
    <font>
      <b/>
      <sz val="12"/>
      <color indexed="10"/>
      <name val="Times New Roman"/>
      <family val="1"/>
    </font>
    <font>
      <b/>
      <sz val="11"/>
      <color indexed="10"/>
      <name val="ＭＳ Ｐ明朝"/>
      <family val="1"/>
    </font>
    <font>
      <b/>
      <sz val="8"/>
      <name val="ＭＳ Ｐゴシック"/>
      <family val="2"/>
    </font>
  </fonts>
  <fills count="31">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5"/>
        <bgColor indexed="64"/>
      </patternFill>
    </fill>
    <fill>
      <patternFill patternType="solid">
        <fgColor indexed="38"/>
        <bgColor indexed="64"/>
      </patternFill>
    </fill>
    <fill>
      <patternFill patternType="solid">
        <fgColor indexed="13"/>
        <bgColor indexed="64"/>
      </patternFill>
    </fill>
    <fill>
      <patternFill patternType="solid">
        <fgColor indexed="41"/>
        <bgColor indexed="64"/>
      </patternFill>
    </fill>
    <fill>
      <patternFill patternType="solid">
        <fgColor indexed="54"/>
        <bgColor indexed="64"/>
      </patternFill>
    </fill>
  </fills>
  <borders count="60">
    <border>
      <left/>
      <right/>
      <top/>
      <bottom/>
      <diagonal/>
    </border>
    <border>
      <left>
        <color indexed="63"/>
      </left>
      <right>
        <color indexed="63"/>
      </right>
      <top style="hair">
        <color indexed="8"/>
      </top>
      <bottom style="hair">
        <color indexed="8"/>
      </bottom>
    </border>
    <border>
      <left>
        <color indexed="63"/>
      </left>
      <right>
        <color indexed="63"/>
      </right>
      <top>
        <color indexed="63"/>
      </top>
      <bottom style="medium">
        <color indexed="18"/>
      </bottom>
    </border>
    <border>
      <left>
        <color indexed="63"/>
      </left>
      <right>
        <color indexed="63"/>
      </right>
      <top>
        <color indexed="63"/>
      </top>
      <bottom style="thin"/>
    </border>
    <border>
      <left>
        <color indexed="63"/>
      </left>
      <right>
        <color indexed="63"/>
      </right>
      <top style="thin">
        <color indexed="8"/>
      </top>
      <bottom>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n">
        <color indexed="8"/>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medium">
        <color indexed="18"/>
      </top>
      <bottom>
        <color indexed="63"/>
      </bottom>
    </border>
    <border>
      <left>
        <color indexed="63"/>
      </left>
      <right>
        <color indexed="63"/>
      </right>
      <top>
        <color indexed="63"/>
      </top>
      <bottom style="medium"/>
    </border>
    <border>
      <left>
        <color indexed="63"/>
      </left>
      <right style="hair"/>
      <top>
        <color indexed="63"/>
      </top>
      <bottom>
        <color indexed="63"/>
      </bottom>
    </border>
    <border>
      <left style="thin">
        <color indexed="22"/>
      </left>
      <right style="thin">
        <color indexed="22"/>
      </right>
      <top style="thin">
        <color indexed="22"/>
      </top>
      <bottom style="thin">
        <color indexed="22"/>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ck">
        <color indexed="18"/>
      </bottom>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style="double"/>
      <bottom>
        <color indexed="63"/>
      </bottom>
    </border>
    <border>
      <left style="thin"/>
      <right style="thin"/>
      <top style="thin"/>
      <bottom style="double"/>
    </border>
    <border>
      <left>
        <color indexed="63"/>
      </left>
      <right>
        <color indexed="63"/>
      </right>
      <top style="double"/>
      <bottom style="double"/>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double"/>
      <bottom style="thin"/>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thin"/>
    </border>
    <border>
      <left style="thin"/>
      <right style="thin"/>
      <top style="double"/>
      <bottom style="double"/>
    </border>
    <border>
      <left>
        <color indexed="63"/>
      </left>
      <right style="thin"/>
      <top style="double"/>
      <bottom style="thin"/>
    </border>
    <border>
      <left style="thin"/>
      <right>
        <color indexed="63"/>
      </right>
      <top style="thin"/>
      <bottom style="thin"/>
    </border>
    <border>
      <left>
        <color indexed="63"/>
      </left>
      <right style="thin"/>
      <top style="thin"/>
      <bottom style="double"/>
    </border>
    <border>
      <left>
        <color indexed="63"/>
      </left>
      <right style="thin"/>
      <top>
        <color indexed="63"/>
      </top>
      <bottom style="double"/>
    </border>
    <border>
      <left>
        <color indexed="63"/>
      </left>
      <right style="thin"/>
      <top style="double"/>
      <bottom style="double"/>
    </border>
    <border>
      <left style="thin"/>
      <right>
        <color indexed="63"/>
      </right>
      <top style="thin"/>
      <bottom style="double"/>
    </border>
    <border>
      <left style="thin"/>
      <right>
        <color indexed="63"/>
      </right>
      <top style="double"/>
      <bottom>
        <color indexed="63"/>
      </bottom>
    </border>
    <border>
      <left style="thin"/>
      <right>
        <color indexed="63"/>
      </right>
      <top style="double"/>
      <bottom style="double"/>
    </border>
    <border>
      <left style="thin"/>
      <right>
        <color indexed="63"/>
      </right>
      <top style="double"/>
      <bottom style="thin"/>
    </border>
    <border>
      <left style="thin">
        <color indexed="9"/>
      </left>
      <right style="thin">
        <color indexed="9"/>
      </right>
      <top style="thin"/>
      <bottom style="thin"/>
    </border>
    <border>
      <left style="thin">
        <color indexed="9"/>
      </left>
      <right>
        <color indexed="63"/>
      </right>
      <top style="thin"/>
      <bottom style="thin"/>
    </border>
    <border>
      <left style="thin">
        <color indexed="9"/>
      </left>
      <right style="thin"/>
      <top style="thin"/>
      <bottom style="thin"/>
    </border>
  </borders>
  <cellStyleXfs count="539">
    <xf numFmtId="0" fontId="0" fillId="0" borderId="0">
      <alignment vertical="center"/>
      <protection/>
    </xf>
    <xf numFmtId="0" fontId="132" fillId="0" borderId="0" applyNumberFormat="0" applyFill="0" applyBorder="0" applyAlignment="0" applyProtection="0"/>
    <xf numFmtId="0" fontId="132" fillId="0" borderId="0" applyNumberFormat="0" applyFill="0" applyBorder="0" applyAlignment="0" applyProtection="0"/>
    <xf numFmtId="0" fontId="0" fillId="0" borderId="0" applyNumberFormat="0" applyFill="0" applyBorder="0" applyAlignment="0" applyProtection="0"/>
    <xf numFmtId="0" fontId="140" fillId="0" borderId="0" applyNumberFormat="0" applyFill="0" applyBorder="0" applyAlignment="0" applyProtection="0"/>
    <xf numFmtId="0" fontId="0" fillId="0" borderId="0" applyNumberFormat="0" applyFill="0" applyBorder="0" applyAlignment="0" applyProtection="0"/>
    <xf numFmtId="0" fontId="1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protection/>
    </xf>
    <xf numFmtId="0" fontId="25" fillId="0" borderId="0">
      <alignment/>
      <protection/>
    </xf>
    <xf numFmtId="0" fontId="22" fillId="0" borderId="0">
      <alignment/>
      <protection/>
    </xf>
    <xf numFmtId="213" fontId="26" fillId="0" borderId="0" applyFont="0" applyFill="0" applyBorder="0" applyAlignment="0" applyProtection="0"/>
    <xf numFmtId="213" fontId="26" fillId="0" borderId="0" applyFont="0" applyFill="0" applyBorder="0" applyAlignment="0" applyProtection="0"/>
    <xf numFmtId="0" fontId="22" fillId="0" borderId="0">
      <alignment/>
      <protection/>
    </xf>
    <xf numFmtId="0" fontId="22" fillId="0" borderId="0">
      <alignment/>
      <protection/>
    </xf>
    <xf numFmtId="213" fontId="26" fillId="0" borderId="0" applyFont="0" applyFill="0" applyBorder="0" applyAlignment="0" applyProtection="0"/>
    <xf numFmtId="213" fontId="26" fillId="0" borderId="0" applyFont="0" applyFill="0" applyBorder="0" applyAlignment="0" applyProtection="0"/>
    <xf numFmtId="0" fontId="22" fillId="0" borderId="0">
      <alignment/>
      <protection/>
    </xf>
    <xf numFmtId="0"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0" fontId="22" fillId="0" borderId="0">
      <alignment/>
      <protection/>
    </xf>
    <xf numFmtId="0" fontId="27" fillId="0" borderId="0" applyNumberFormat="0" applyFont="0" applyFill="0" applyBorder="0" applyAlignment="0" applyProtection="0"/>
    <xf numFmtId="207" fontId="22" fillId="0" borderId="0" applyFont="0" applyFill="0" applyBorder="0" applyAlignment="0" applyProtection="0"/>
    <xf numFmtId="208" fontId="22" fillId="0" borderId="0" applyFont="0" applyFill="0" applyBorder="0" applyAlignment="0" applyProtection="0"/>
    <xf numFmtId="0" fontId="25" fillId="0" borderId="0">
      <alignment/>
      <protection/>
    </xf>
    <xf numFmtId="203" fontId="22" fillId="0" borderId="0" applyFont="0" applyFill="0" applyBorder="0" applyAlignment="0" applyProtection="0"/>
    <xf numFmtId="0" fontId="25" fillId="0" borderId="0">
      <alignment/>
      <protection/>
    </xf>
    <xf numFmtId="0" fontId="25" fillId="0" borderId="0">
      <alignment/>
      <protection/>
    </xf>
    <xf numFmtId="0" fontId="25" fillId="0" borderId="0">
      <alignment/>
      <protection/>
    </xf>
    <xf numFmtId="204" fontId="22" fillId="0" borderId="0" applyFont="0" applyFill="0" applyBorder="0" applyAlignment="0" applyProtection="0"/>
    <xf numFmtId="259" fontId="28" fillId="0" borderId="0" applyFont="0" applyFill="0" applyBorder="0" applyAlignment="0" applyProtection="0"/>
    <xf numFmtId="259" fontId="28" fillId="0" borderId="0" applyFont="0" applyFill="0" applyBorder="0" applyAlignment="0" applyProtection="0"/>
    <xf numFmtId="205" fontId="22" fillId="0" borderId="0" applyFont="0" applyFill="0" applyBorder="0" applyAlignment="0" applyProtection="0"/>
    <xf numFmtId="0" fontId="25" fillId="0" borderId="0">
      <alignment/>
      <protection/>
    </xf>
    <xf numFmtId="0" fontId="25" fillId="0" borderId="0">
      <alignment/>
      <protection/>
    </xf>
    <xf numFmtId="0" fontId="25" fillId="0" borderId="0">
      <alignment/>
      <protection/>
    </xf>
    <xf numFmtId="0" fontId="29" fillId="0" borderId="0">
      <alignment/>
      <protection/>
    </xf>
    <xf numFmtId="0" fontId="29" fillId="0" borderId="0">
      <alignment/>
      <protection/>
    </xf>
    <xf numFmtId="206" fontId="22" fillId="0" borderId="0" applyFont="0" applyFill="0" applyBorder="0" applyAlignment="0" applyProtection="0"/>
    <xf numFmtId="0" fontId="29" fillId="0" borderId="0">
      <alignment/>
      <protection/>
    </xf>
    <xf numFmtId="0" fontId="27" fillId="0" borderId="0" applyNumberFormat="0" applyFill="0" applyBorder="0" applyAlignment="0" applyProtection="0"/>
    <xf numFmtId="0" fontId="29" fillId="0" borderId="0">
      <alignment/>
      <protection/>
    </xf>
    <xf numFmtId="0" fontId="30" fillId="0" borderId="0" applyNumberFormat="0" applyFill="0" applyBorder="0" applyAlignment="0" applyProtection="0"/>
    <xf numFmtId="0" fontId="22" fillId="2" borderId="0" applyNumberFormat="0" applyFont="0" applyAlignment="0" applyProtection="0"/>
    <xf numFmtId="202" fontId="22" fillId="0" borderId="0" applyFont="0" applyFill="0" applyBorder="0" applyAlignment="0" applyProtection="0"/>
    <xf numFmtId="209" fontId="22" fillId="0" borderId="0" applyFont="0" applyFill="0" applyBorder="0" applyProtection="0">
      <alignment horizontal="right"/>
    </xf>
    <xf numFmtId="0" fontId="31" fillId="0" borderId="0" applyNumberFormat="0" applyFill="0" applyBorder="0" applyProtection="0">
      <alignment vertical="top"/>
    </xf>
    <xf numFmtId="0" fontId="32" fillId="0" borderId="1" applyNumberFormat="0" applyFill="0" applyAlignment="0" applyProtection="0"/>
    <xf numFmtId="0" fontId="33" fillId="0" borderId="2" applyNumberFormat="0" applyFill="0" applyProtection="0">
      <alignment horizontal="center"/>
    </xf>
    <xf numFmtId="0" fontId="33" fillId="0" borderId="0" applyNumberFormat="0" applyFill="0" applyBorder="0" applyProtection="0">
      <alignment horizontal="left"/>
    </xf>
    <xf numFmtId="0" fontId="33" fillId="0" borderId="0" applyNumberFormat="0" applyFill="0" applyBorder="0" applyProtection="0">
      <alignment horizontal="left" vertical="center"/>
    </xf>
    <xf numFmtId="0" fontId="33" fillId="0" borderId="0" applyNumberFormat="0" applyFill="0" applyBorder="0" applyProtection="0">
      <alignment horizontal="left" vertical="center"/>
    </xf>
    <xf numFmtId="0" fontId="34" fillId="0" borderId="0" applyNumberFormat="0" applyFill="0" applyBorder="0" applyProtection="0">
      <alignment horizontal="centerContinuous"/>
    </xf>
    <xf numFmtId="0" fontId="25" fillId="0" borderId="0">
      <alignment/>
      <protection/>
    </xf>
    <xf numFmtId="214" fontId="29" fillId="0" borderId="0" applyFont="0" applyFill="0" applyBorder="0" applyAlignment="0" applyProtection="0"/>
    <xf numFmtId="215" fontId="29" fillId="0" borderId="0" applyFont="0" applyFill="0" applyBorder="0" applyAlignment="0" applyProtection="0"/>
    <xf numFmtId="0" fontId="35" fillId="0" borderId="0">
      <alignment/>
      <protection/>
    </xf>
    <xf numFmtId="0" fontId="35" fillId="0" borderId="0">
      <alignment/>
      <protection/>
    </xf>
    <xf numFmtId="0" fontId="36" fillId="0" borderId="0">
      <alignment/>
      <protection/>
    </xf>
    <xf numFmtId="9" fontId="22" fillId="0" borderId="0">
      <alignment/>
      <protection/>
    </xf>
    <xf numFmtId="0" fontId="36" fillId="0" borderId="0">
      <alignment/>
      <protection/>
    </xf>
    <xf numFmtId="0" fontId="36" fillId="0" borderId="0">
      <alignment/>
      <protection/>
    </xf>
    <xf numFmtId="2" fontId="36" fillId="0" borderId="0">
      <alignment/>
      <protection/>
    </xf>
    <xf numFmtId="10" fontId="36"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37" fontId="41" fillId="0" borderId="0">
      <alignment horizontal="center"/>
      <protection/>
    </xf>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2" fillId="0" borderId="0">
      <alignment/>
      <protection/>
    </xf>
    <xf numFmtId="216" fontId="43" fillId="7" borderId="0" applyBorder="0" applyAlignment="0" applyProtection="0"/>
    <xf numFmtId="213" fontId="44" fillId="7" borderId="0" applyBorder="0" applyAlignment="0" applyProtection="0"/>
    <xf numFmtId="0" fontId="45" fillId="4" borderId="0" applyNumberFormat="0" applyBorder="0" applyAlignment="0" applyProtection="0"/>
    <xf numFmtId="217" fontId="46" fillId="0" borderId="0" applyFill="0" applyBorder="0" applyAlignment="0" applyProtection="0"/>
    <xf numFmtId="0" fontId="47" fillId="21" borderId="0">
      <alignment/>
      <protection/>
    </xf>
    <xf numFmtId="218" fontId="22" fillId="0" borderId="0" applyNumberFormat="0" applyFont="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Fill="0" applyProtection="0">
      <alignment horizontal="right"/>
    </xf>
    <xf numFmtId="219" fontId="29" fillId="0" borderId="0" applyFont="0" applyFill="0" applyBorder="0" applyAlignment="0" applyProtection="0"/>
    <xf numFmtId="247" fontId="51" fillId="0" borderId="0" applyFill="0" applyBorder="0" applyAlignment="0">
      <protection/>
    </xf>
    <xf numFmtId="0" fontId="52" fillId="22" borderId="5" applyNumberFormat="0" applyAlignment="0" applyProtection="0"/>
    <xf numFmtId="217" fontId="46" fillId="0" borderId="0" applyFont="0" applyFill="0" applyBorder="0" applyAlignment="0" applyProtection="0"/>
    <xf numFmtId="0" fontId="53" fillId="0" borderId="0">
      <alignment/>
      <protection/>
    </xf>
    <xf numFmtId="188" fontId="22" fillId="0" borderId="6" applyFont="0" applyFill="0" applyBorder="0" applyProtection="0">
      <alignment horizontal="right"/>
    </xf>
    <xf numFmtId="220" fontId="54" fillId="0" borderId="0">
      <alignment/>
      <protection/>
    </xf>
    <xf numFmtId="1" fontId="55" fillId="0" borderId="0">
      <alignment/>
      <protection/>
    </xf>
    <xf numFmtId="0" fontId="56" fillId="23" borderId="7"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lignment horizontal="right"/>
      <protection/>
    </xf>
    <xf numFmtId="38" fontId="22" fillId="0" borderId="0" applyFont="0" applyFill="0" applyBorder="0" applyAlignment="0" applyProtection="0"/>
    <xf numFmtId="40" fontId="22" fillId="0" borderId="0" applyFont="0" applyFill="0" applyBorder="0" applyProtection="0">
      <alignment horizontal="right"/>
    </xf>
    <xf numFmtId="250" fontId="35" fillId="0" borderId="0">
      <alignment/>
      <protection/>
    </xf>
    <xf numFmtId="218" fontId="57" fillId="0" borderId="0">
      <alignment/>
      <protection/>
    </xf>
    <xf numFmtId="43" fontId="22" fillId="0" borderId="0" applyFont="0" applyFill="0" applyBorder="0" applyAlignment="0" applyProtection="0"/>
    <xf numFmtId="3" fontId="60" fillId="0" borderId="0" applyFont="0" applyFill="0" applyBorder="0" applyAlignment="0" applyProtection="0"/>
    <xf numFmtId="0" fontId="61" fillId="0" borderId="0">
      <alignment/>
      <protection/>
    </xf>
    <xf numFmtId="195" fontId="62" fillId="0" borderId="0" applyFill="0" applyBorder="0">
      <alignment horizontal="left"/>
      <protection/>
    </xf>
    <xf numFmtId="200" fontId="22" fillId="0" borderId="0" applyFont="0" applyFill="0" applyBorder="0" applyAlignment="0" applyProtection="0"/>
    <xf numFmtId="198" fontId="22" fillId="0" borderId="0" applyFont="0" applyFill="0" applyBorder="0" applyAlignment="0" applyProtection="0"/>
    <xf numFmtId="221" fontId="22" fillId="0" borderId="0" applyFont="0" applyFill="0" applyBorder="0" applyAlignment="0" applyProtection="0"/>
    <xf numFmtId="222" fontId="63" fillId="0" borderId="0">
      <alignment/>
      <protection/>
    </xf>
    <xf numFmtId="200" fontId="22" fillId="0" borderId="0" applyFont="0" applyFill="0" applyBorder="0" applyAlignment="0" applyProtection="0"/>
    <xf numFmtId="223" fontId="22" fillId="0" borderId="0" applyFont="0" applyFill="0" applyBorder="0" applyAlignment="0" applyProtection="0"/>
    <xf numFmtId="251" fontId="0" fillId="0" borderId="0">
      <alignment/>
      <protection/>
    </xf>
    <xf numFmtId="224" fontId="29" fillId="0" borderId="0" applyFont="0" applyFill="0" applyBorder="0" applyAlignment="0" applyProtection="0"/>
    <xf numFmtId="0" fontId="64" fillId="24" borderId="0">
      <alignment/>
      <protection/>
    </xf>
    <xf numFmtId="15" fontId="22" fillId="0" borderId="0" applyFont="0" applyFill="0" applyBorder="0" applyProtection="0">
      <alignment horizontal="right"/>
    </xf>
    <xf numFmtId="0" fontId="22" fillId="24" borderId="0" applyFont="0" applyFill="0" applyBorder="0" applyAlignment="0" applyProtection="0"/>
    <xf numFmtId="0" fontId="22" fillId="0" borderId="3">
      <alignment/>
      <protection/>
    </xf>
    <xf numFmtId="0" fontId="60" fillId="0" borderId="0" applyFont="0" applyFill="0" applyBorder="0" applyAlignment="0" applyProtection="0"/>
    <xf numFmtId="211" fontId="57" fillId="0" borderId="0" applyFill="0" applyBorder="0">
      <alignment horizontal="right"/>
      <protection/>
    </xf>
    <xf numFmtId="14" fontId="65" fillId="0" borderId="0" applyFont="0" applyFill="0" applyBorder="0" applyAlignment="0" applyProtection="0"/>
    <xf numFmtId="225" fontId="65" fillId="0" borderId="0" applyFont="0" applyFill="0" applyBorder="0" applyAlignment="0" applyProtection="0"/>
    <xf numFmtId="210" fontId="54" fillId="0" borderId="0">
      <alignment/>
      <protection/>
    </xf>
    <xf numFmtId="188" fontId="46" fillId="0" borderId="0" applyFont="0" applyFill="0" applyBorder="0" applyAlignment="0" applyProtection="0"/>
    <xf numFmtId="252" fontId="0" fillId="0" borderId="0">
      <alignment/>
      <protection/>
    </xf>
    <xf numFmtId="196" fontId="51" fillId="0" borderId="0" applyFont="0" applyFill="0" applyBorder="0" applyAlignment="0" applyProtection="0"/>
    <xf numFmtId="197" fontId="46" fillId="0" borderId="0" applyFont="0" applyFill="0" applyBorder="0" applyAlignment="0" applyProtection="0"/>
    <xf numFmtId="0" fontId="66" fillId="0" borderId="0">
      <alignment horizontal="left"/>
      <protection/>
    </xf>
    <xf numFmtId="188" fontId="46" fillId="0" borderId="0" applyFont="0" applyFill="0" applyBorder="0" applyAlignment="0" applyProtection="0"/>
    <xf numFmtId="226" fontId="35" fillId="0" borderId="0" applyFont="0" applyFill="0" applyBorder="0" applyProtection="0">
      <alignment horizontal="left"/>
    </xf>
    <xf numFmtId="227" fontId="35" fillId="0" borderId="0" applyFont="0" applyFill="0" applyBorder="0" applyProtection="0">
      <alignment horizontal="left"/>
    </xf>
    <xf numFmtId="228" fontId="22" fillId="0" borderId="0" applyFont="0" applyFill="0" applyBorder="0" applyAlignment="0" applyProtection="0"/>
    <xf numFmtId="0" fontId="67" fillId="0" borderId="0" applyNumberFormat="0" applyFill="0" applyBorder="0" applyAlignment="0" applyProtection="0"/>
    <xf numFmtId="2" fontId="60" fillId="0" borderId="0" applyFont="0" applyFill="0" applyBorder="0" applyAlignment="0" applyProtection="0"/>
    <xf numFmtId="2" fontId="54" fillId="0" borderId="0">
      <alignment/>
      <protection/>
    </xf>
    <xf numFmtId="229" fontId="54" fillId="0" borderId="0">
      <alignment/>
      <protection/>
    </xf>
    <xf numFmtId="0" fontId="46" fillId="0" borderId="0" applyFill="0" applyBorder="0" applyProtection="0">
      <alignment horizontal="left"/>
    </xf>
    <xf numFmtId="0" fontId="68" fillId="0" borderId="0" applyNumberFormat="0" applyFill="0" applyBorder="0" applyAlignment="0" applyProtection="0"/>
    <xf numFmtId="211" fontId="46" fillId="0" borderId="0" applyFill="0" applyBorder="0" applyAlignment="0" applyProtection="0"/>
    <xf numFmtId="0" fontId="69" fillId="5" borderId="0" applyNumberFormat="0" applyBorder="0" applyAlignment="0" applyProtection="0"/>
    <xf numFmtId="38" fontId="57" fillId="22" borderId="0" applyNumberFormat="0" applyBorder="0" applyAlignment="0" applyProtection="0"/>
    <xf numFmtId="230" fontId="70" fillId="0" borderId="0" applyFill="0" applyBorder="0" applyAlignment="0" applyProtection="0"/>
    <xf numFmtId="230" fontId="71" fillId="0" borderId="0" applyAlignment="0">
      <protection locked="0"/>
    </xf>
    <xf numFmtId="231" fontId="72" fillId="24" borderId="8" applyNumberFormat="0" applyFont="0" applyAlignment="0">
      <protection/>
    </xf>
    <xf numFmtId="216" fontId="73" fillId="25" borderId="0" applyFill="0" applyBorder="0" applyAlignment="0" applyProtection="0"/>
    <xf numFmtId="0" fontId="74" fillId="0" borderId="0">
      <alignment horizontal="left"/>
      <protection/>
    </xf>
    <xf numFmtId="0" fontId="75" fillId="0" borderId="9" applyNumberFormat="0" applyAlignment="0" applyProtection="0"/>
    <xf numFmtId="0" fontId="75" fillId="0" borderId="10">
      <alignment horizontal="left" vertical="center"/>
      <protection/>
    </xf>
    <xf numFmtId="0" fontId="37" fillId="0" borderId="0" applyFill="0" applyBorder="0" applyProtection="0">
      <alignment horizontal="right"/>
    </xf>
    <xf numFmtId="0" fontId="76" fillId="0" borderId="0" applyNumberFormat="0" applyFill="0" applyBorder="0" applyAlignment="0" applyProtection="0"/>
    <xf numFmtId="0" fontId="77" fillId="0" borderId="0" applyNumberFormat="0" applyFill="0" applyBorder="0" applyAlignment="0" applyProtection="0"/>
    <xf numFmtId="0" fontId="78" fillId="0" borderId="11"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211" fontId="46" fillId="0" borderId="0" applyFill="0" applyBorder="0" applyAlignment="0" applyProtection="0"/>
    <xf numFmtId="0" fontId="80" fillId="0" borderId="0" applyNumberFormat="0" applyFill="0" applyBorder="0" applyAlignment="0" applyProtection="0"/>
    <xf numFmtId="0" fontId="81" fillId="24" borderId="8" applyNumberFormat="0" applyAlignment="0" applyProtection="0"/>
    <xf numFmtId="10" fontId="57" fillId="24" borderId="8" applyNumberFormat="0" applyBorder="0" applyAlignment="0" applyProtection="0"/>
    <xf numFmtId="177" fontId="82" fillId="0" borderId="8">
      <alignment horizontal="right"/>
      <protection/>
    </xf>
    <xf numFmtId="232" fontId="82" fillId="25" borderId="8">
      <alignment/>
      <protection/>
    </xf>
    <xf numFmtId="218" fontId="83" fillId="0" borderId="0" applyNumberFormat="0" applyBorder="0" applyAlignment="0" applyProtection="0"/>
    <xf numFmtId="233" fontId="54" fillId="0" borderId="0">
      <alignment/>
      <protection/>
    </xf>
    <xf numFmtId="1" fontId="84" fillId="0" borderId="0" applyProtection="0">
      <alignment/>
    </xf>
    <xf numFmtId="0" fontId="85" fillId="0" borderId="12" applyNumberFormat="0" applyFill="0" applyAlignment="0" applyProtection="0"/>
    <xf numFmtId="218" fontId="86" fillId="0" borderId="0" applyNumberFormat="0" applyFont="0" applyFill="0" applyBorder="0" applyAlignment="0">
      <protection hidden="1"/>
    </xf>
    <xf numFmtId="177" fontId="87" fillId="0" borderId="0">
      <alignment/>
      <protection/>
    </xf>
    <xf numFmtId="213" fontId="88" fillId="0" borderId="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25" borderId="13">
      <alignment horizontal="left" vertical="top" indent="2"/>
      <protection/>
    </xf>
    <xf numFmtId="0" fontId="89" fillId="0" borderId="14">
      <alignment/>
      <protection/>
    </xf>
    <xf numFmtId="0" fontId="22" fillId="0" borderId="0" applyFont="0" applyFill="0" applyBorder="0" applyAlignment="0" applyProtection="0"/>
    <xf numFmtId="0" fontId="22" fillId="0" borderId="0" applyFont="0" applyFill="0" applyBorder="0" applyAlignment="0" applyProtection="0"/>
    <xf numFmtId="234" fontId="46" fillId="0" borderId="0" applyFont="0" applyFill="0" applyBorder="0" applyAlignment="0" applyProtection="0"/>
    <xf numFmtId="253" fontId="22" fillId="0" borderId="0" applyFont="0" applyFill="0" applyBorder="0" applyAlignment="0" applyProtection="0"/>
    <xf numFmtId="235" fontId="64" fillId="24" borderId="0">
      <alignment horizontal="right"/>
      <protection/>
    </xf>
    <xf numFmtId="10" fontId="64" fillId="24" borderId="0">
      <alignment horizontal="right"/>
      <protection/>
    </xf>
    <xf numFmtId="254" fontId="80" fillId="0" borderId="15" applyBorder="0" applyAlignment="0" applyProtection="0"/>
    <xf numFmtId="0" fontId="90" fillId="2" borderId="0" applyNumberFormat="0" applyBorder="0" applyAlignment="0" applyProtection="0"/>
    <xf numFmtId="37" fontId="91" fillId="0" borderId="0">
      <alignment/>
      <protection/>
    </xf>
    <xf numFmtId="236" fontId="57" fillId="0" borderId="0" applyFont="0" applyFill="0" applyBorder="0" applyAlignment="0" applyProtection="0"/>
    <xf numFmtId="237" fontId="22" fillId="0" borderId="0">
      <alignment/>
      <protection/>
    </xf>
    <xf numFmtId="195" fontId="92" fillId="0" borderId="0">
      <alignment/>
      <protection/>
    </xf>
    <xf numFmtId="0" fontId="93"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37" fontId="43" fillId="2" borderId="0" applyFont="0" applyFill="0" applyBorder="0" applyAlignment="0" applyProtection="0"/>
    <xf numFmtId="40" fontId="57" fillId="0" borderId="0" applyFont="0" applyFill="0" applyBorder="0" applyAlignment="0">
      <protection/>
    </xf>
    <xf numFmtId="217" fontId="57" fillId="0" borderId="0" applyFont="0" applyFill="0" applyBorder="0" applyAlignment="0">
      <protection/>
    </xf>
    <xf numFmtId="0" fontId="22" fillId="0" borderId="0">
      <alignment/>
      <protection/>
    </xf>
    <xf numFmtId="0" fontId="22" fillId="0" borderId="0">
      <alignment/>
      <protection/>
    </xf>
    <xf numFmtId="211" fontId="57" fillId="0" borderId="0">
      <alignment/>
      <protection/>
    </xf>
    <xf numFmtId="0" fontId="27" fillId="0" borderId="0">
      <alignment/>
      <protection/>
    </xf>
    <xf numFmtId="0" fontId="57" fillId="0" borderId="0" applyFont="0" applyFill="0" applyBorder="0" applyAlignment="0" applyProtection="0"/>
    <xf numFmtId="238" fontId="57" fillId="0" borderId="0" applyFont="0" applyFill="0" applyBorder="0" applyAlignment="0" applyProtection="0"/>
    <xf numFmtId="0" fontId="0" fillId="24" borderId="16" applyNumberFormat="0" applyFont="0" applyAlignment="0" applyProtection="0"/>
    <xf numFmtId="0" fontId="95" fillId="0" borderId="17">
      <alignment/>
      <protection/>
    </xf>
    <xf numFmtId="38" fontId="96" fillId="0" borderId="0">
      <alignment/>
      <protection/>
    </xf>
    <xf numFmtId="0" fontId="57" fillId="0" borderId="0" applyNumberFormat="0" applyFill="0" applyBorder="0" applyAlignment="0" applyProtection="0"/>
    <xf numFmtId="0" fontId="72" fillId="0" borderId="0" applyNumberFormat="0" applyFill="0" applyBorder="0" applyAlignment="0" applyProtection="0"/>
    <xf numFmtId="255" fontId="58" fillId="0" borderId="0" applyNumberFormat="0" applyFill="0" applyBorder="0" applyAlignment="0" applyProtection="0"/>
    <xf numFmtId="0" fontId="57" fillId="0" borderId="0" applyNumberFormat="0" applyFill="0" applyBorder="0" applyAlignment="0" applyProtection="0"/>
    <xf numFmtId="0" fontId="57" fillId="0" borderId="0" applyFont="0" applyFill="0" applyBorder="0" applyAlignment="0" applyProtection="0"/>
    <xf numFmtId="201" fontId="35" fillId="0" borderId="0" applyFont="0" applyFill="0" applyBorder="0" applyAlignment="0" applyProtection="0"/>
    <xf numFmtId="199" fontId="35" fillId="0" borderId="0" applyFont="0" applyFill="0" applyBorder="0" applyAlignment="0" applyProtection="0"/>
    <xf numFmtId="0" fontId="97" fillId="0" borderId="0">
      <alignment/>
      <protection/>
    </xf>
    <xf numFmtId="0" fontId="98" fillId="0" borderId="0">
      <alignment horizontal="left"/>
      <protection/>
    </xf>
    <xf numFmtId="0" fontId="80" fillId="0" borderId="0" applyNumberFormat="0" applyFill="0" applyBorder="0" applyAlignment="0" applyProtection="0"/>
    <xf numFmtId="0" fontId="22" fillId="0" borderId="0">
      <alignment vertical="center"/>
      <protection/>
    </xf>
    <xf numFmtId="0" fontId="22" fillId="25" borderId="14">
      <alignment/>
      <protection/>
    </xf>
    <xf numFmtId="0" fontId="99" fillId="0" borderId="0" applyNumberFormat="0" applyFont="0">
      <alignment/>
      <protection/>
    </xf>
    <xf numFmtId="10" fontId="96" fillId="0" borderId="0">
      <alignment/>
      <protection/>
    </xf>
    <xf numFmtId="249" fontId="22" fillId="0" borderId="0" applyFont="0" applyFill="0" applyBorder="0" applyAlignment="0" applyProtection="0"/>
    <xf numFmtId="239" fontId="57" fillId="25" borderId="18" applyFill="0" applyBorder="0" applyAlignment="0" applyProtection="0"/>
    <xf numFmtId="187" fontId="44" fillId="0" borderId="0" applyFont="0" applyFill="0" applyBorder="0" applyAlignment="0" applyProtection="0"/>
    <xf numFmtId="240" fontId="100" fillId="0" borderId="0" applyFill="0" applyBorder="0" applyAlignment="0" applyProtection="0"/>
    <xf numFmtId="241" fontId="22" fillId="0" borderId="0" applyFont="0" applyFill="0" applyBorder="0" applyAlignment="0">
      <protection/>
    </xf>
    <xf numFmtId="212" fontId="35" fillId="24" borderId="0" applyFont="0" applyFill="0" applyBorder="0" applyAlignment="0" applyProtection="0"/>
    <xf numFmtId="9" fontId="35" fillId="0" borderId="0">
      <alignment/>
      <protection/>
    </xf>
    <xf numFmtId="10" fontId="35" fillId="0" borderId="0">
      <alignment/>
      <protection/>
    </xf>
    <xf numFmtId="9" fontId="35" fillId="0" borderId="0">
      <alignment/>
      <protection/>
    </xf>
    <xf numFmtId="9" fontId="22" fillId="0" borderId="0" applyFont="0" applyFill="0" applyBorder="0" applyAlignment="0" applyProtection="0"/>
    <xf numFmtId="189" fontId="22" fillId="0" borderId="0" applyFont="0" applyFill="0" applyBorder="0" applyProtection="0">
      <alignment horizontal="right"/>
    </xf>
    <xf numFmtId="190" fontId="101" fillId="0" borderId="0">
      <alignment/>
      <protection/>
    </xf>
    <xf numFmtId="256" fontId="22" fillId="0" borderId="0" applyFont="0" applyFill="0" applyBorder="0" applyAlignment="0" applyProtection="0"/>
    <xf numFmtId="230" fontId="46" fillId="0" borderId="0" applyFont="0" applyFill="0" applyBorder="0" applyAlignment="0" applyProtection="0"/>
    <xf numFmtId="0" fontId="57" fillId="0" borderId="0" applyFont="0" applyFill="0" applyBorder="0" applyAlignment="0" applyProtection="0"/>
    <xf numFmtId="188" fontId="46" fillId="0" borderId="0" applyFont="0" applyFill="0" applyBorder="0" applyAlignment="0" applyProtection="0"/>
    <xf numFmtId="211" fontId="46" fillId="0" borderId="0" applyFont="0" applyFill="0" applyBorder="0" applyAlignment="0" applyProtection="0"/>
    <xf numFmtId="211" fontId="46" fillId="0" borderId="0" applyFill="0" applyBorder="0" applyAlignment="0" applyProtection="0"/>
    <xf numFmtId="38" fontId="46" fillId="0" borderId="0" applyFont="0" applyFill="0" applyBorder="0" applyAlignment="0" applyProtection="0"/>
    <xf numFmtId="188" fontId="102" fillId="0" borderId="19">
      <alignment horizontal="right"/>
      <protection/>
    </xf>
    <xf numFmtId="210" fontId="51" fillId="0" borderId="0">
      <alignment/>
      <protection/>
    </xf>
    <xf numFmtId="242" fontId="72" fillId="0" borderId="0" applyFill="0" applyBorder="0" applyProtection="0">
      <alignment horizontal="right"/>
    </xf>
    <xf numFmtId="191" fontId="63" fillId="0" borderId="0">
      <alignment/>
      <protection/>
    </xf>
    <xf numFmtId="192" fontId="22" fillId="0" borderId="0" applyFont="0" applyFill="0" applyBorder="0" applyProtection="0">
      <alignment horizontal="right"/>
    </xf>
    <xf numFmtId="193" fontId="22" fillId="0" borderId="0" applyFont="0" applyFill="0" applyBorder="0" applyProtection="0">
      <alignment horizontal="right"/>
    </xf>
    <xf numFmtId="192" fontId="22" fillId="0" borderId="0" applyFont="0" applyFill="0" applyBorder="0" applyProtection="0">
      <alignment horizontal="right"/>
    </xf>
    <xf numFmtId="2" fontId="96" fillId="0" borderId="0">
      <alignment/>
      <protection/>
    </xf>
    <xf numFmtId="211" fontId="82" fillId="0" borderId="0" applyNumberFormat="0" applyFill="0" applyBorder="0" applyAlignment="0" applyProtection="0"/>
    <xf numFmtId="211" fontId="65" fillId="0" borderId="0" applyFont="0" applyFill="0" applyBorder="0" applyAlignment="0" applyProtection="0"/>
    <xf numFmtId="4" fontId="103" fillId="0" borderId="0">
      <alignment horizontal="right"/>
      <protection/>
    </xf>
    <xf numFmtId="0" fontId="75" fillId="0" borderId="0" applyFill="0" applyBorder="0" applyProtection="0">
      <alignment horizontal="left"/>
    </xf>
    <xf numFmtId="217" fontId="46" fillId="0" borderId="0" applyFill="0" applyBorder="0" applyAlignment="0" applyProtection="0"/>
    <xf numFmtId="210" fontId="46" fillId="0" borderId="0">
      <alignment/>
      <protection/>
    </xf>
    <xf numFmtId="1" fontId="35" fillId="0" borderId="0" applyBorder="0">
      <alignment horizontal="left" vertical="top" wrapText="1"/>
      <protection/>
    </xf>
    <xf numFmtId="0" fontId="22" fillId="0" borderId="0">
      <alignment/>
      <protection/>
    </xf>
    <xf numFmtId="12" fontId="22" fillId="0" borderId="0" applyFont="0" applyFill="0" applyBorder="0" applyProtection="0">
      <alignment horizontal="right"/>
    </xf>
    <xf numFmtId="194" fontId="22" fillId="26" borderId="0" applyFont="0" applyFill="0" applyBorder="0" applyProtection="0">
      <alignment horizontal="right"/>
    </xf>
    <xf numFmtId="0" fontId="25" fillId="0" borderId="0">
      <alignment/>
      <protection/>
    </xf>
    <xf numFmtId="0" fontId="89" fillId="0" borderId="0">
      <alignment/>
      <protection/>
    </xf>
    <xf numFmtId="218" fontId="80" fillId="0" borderId="0">
      <alignment horizontal="centerContinuous"/>
      <protection/>
    </xf>
    <xf numFmtId="0" fontId="104" fillId="0" borderId="0">
      <alignment/>
      <protection/>
    </xf>
    <xf numFmtId="0" fontId="104" fillId="0" borderId="0">
      <alignment/>
      <protection/>
    </xf>
    <xf numFmtId="0" fontId="104" fillId="0" borderId="0">
      <alignment/>
      <protection/>
    </xf>
    <xf numFmtId="0" fontId="104" fillId="0" borderId="0">
      <alignment/>
      <protection/>
    </xf>
    <xf numFmtId="0" fontId="72" fillId="0" borderId="0" applyBorder="0" applyProtection="0">
      <alignment horizontal="left"/>
    </xf>
    <xf numFmtId="0" fontId="105" fillId="0" borderId="0">
      <alignment horizontal="centerContinuous"/>
      <protection/>
    </xf>
    <xf numFmtId="0" fontId="57" fillId="0" borderId="20" applyFill="0" applyBorder="0" applyProtection="0">
      <alignment horizontal="left" vertical="top"/>
    </xf>
    <xf numFmtId="0" fontId="105" fillId="0" borderId="0">
      <alignment horizontal="centerContinuous"/>
      <protection/>
    </xf>
    <xf numFmtId="1" fontId="106" fillId="0" borderId="0">
      <alignment/>
      <protection/>
    </xf>
    <xf numFmtId="248" fontId="107" fillId="0" borderId="0" applyFont="0" applyFill="0" applyBorder="0" applyAlignment="0" applyProtection="0"/>
    <xf numFmtId="0" fontId="108" fillId="27" borderId="0">
      <alignment vertical="top" wrapText="1"/>
      <protection/>
    </xf>
    <xf numFmtId="0" fontId="57" fillId="0" borderId="0">
      <alignment/>
      <protection/>
    </xf>
    <xf numFmtId="49" fontId="37" fillId="24" borderId="0">
      <alignment horizontal="left"/>
      <protection/>
    </xf>
    <xf numFmtId="0" fontId="96" fillId="0" borderId="0">
      <alignment/>
      <protection/>
    </xf>
    <xf numFmtId="0" fontId="109" fillId="0" borderId="0" applyFill="0" applyBorder="0" applyProtection="0">
      <alignment horizontal="left" vertical="top"/>
    </xf>
    <xf numFmtId="243" fontId="22" fillId="0" borderId="0">
      <alignment/>
      <protection/>
    </xf>
    <xf numFmtId="0" fontId="105" fillId="0" borderId="3" applyFill="0" applyAlignment="0" applyProtection="0"/>
    <xf numFmtId="0" fontId="75" fillId="0" borderId="0" applyNumberFormat="0" applyFill="0" applyBorder="0" applyAlignment="0" applyProtection="0"/>
    <xf numFmtId="0" fontId="110" fillId="0" borderId="0" applyNumberFormat="0" applyFill="0" applyBorder="0" applyAlignment="0" applyProtection="0"/>
    <xf numFmtId="0" fontId="105" fillId="0" borderId="14">
      <alignment horizontal="left"/>
      <protection/>
    </xf>
    <xf numFmtId="211" fontId="111" fillId="0" borderId="21">
      <alignment/>
      <protection/>
    </xf>
    <xf numFmtId="211" fontId="102" fillId="0" borderId="0" applyNumberFormat="0" applyFill="0" applyBorder="0" applyAlignment="0" applyProtection="0"/>
    <xf numFmtId="0" fontId="112" fillId="0" borderId="0" applyNumberFormat="0" applyFill="0" applyBorder="0" applyAlignment="0" applyProtection="0"/>
    <xf numFmtId="0" fontId="37" fillId="0" borderId="0" applyNumberFormat="0" applyFill="0" applyBorder="0" applyAlignment="0" applyProtection="0"/>
    <xf numFmtId="0" fontId="113" fillId="0" borderId="0" applyFill="0" applyBorder="0" applyAlignment="0" applyProtection="0"/>
    <xf numFmtId="218" fontId="22" fillId="0" borderId="22" applyNumberFormat="0" applyFont="0" applyFill="0" applyAlignment="0">
      <protection/>
    </xf>
    <xf numFmtId="0" fontId="60" fillId="0" borderId="23" applyNumberFormat="0" applyFont="0" applyFill="0" applyAlignment="0" applyProtection="0"/>
    <xf numFmtId="195" fontId="114" fillId="0" borderId="0">
      <alignment horizontal="left"/>
      <protection locked="0"/>
    </xf>
    <xf numFmtId="0" fontId="115" fillId="0" borderId="0" applyNumberFormat="0">
      <alignment/>
      <protection/>
    </xf>
    <xf numFmtId="0" fontId="35" fillId="0" borderId="0">
      <alignment/>
      <protection/>
    </xf>
    <xf numFmtId="198" fontId="22" fillId="0" borderId="0" applyFont="0" applyFill="0" applyBorder="0" applyAlignment="0" applyProtection="0"/>
    <xf numFmtId="200" fontId="22" fillId="0" borderId="0" applyFont="0" applyFill="0" applyBorder="0" applyAlignment="0" applyProtection="0"/>
    <xf numFmtId="0" fontId="116" fillId="0" borderId="0" applyNumberFormat="0" applyFill="0" applyBorder="0" applyAlignment="0" applyProtection="0"/>
    <xf numFmtId="1" fontId="46" fillId="0" borderId="0" applyFont="0" applyFill="0" applyBorder="0" applyAlignment="0" applyProtection="0"/>
    <xf numFmtId="0" fontId="72" fillId="25" borderId="3" applyFill="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3" fontId="117" fillId="0" borderId="0" applyFont="0" applyFill="0" applyBorder="0" applyAlignment="0" applyProtection="0"/>
    <xf numFmtId="0" fontId="118" fillId="0" borderId="0">
      <alignment/>
      <protection/>
    </xf>
    <xf numFmtId="0" fontId="25"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20" fillId="2" borderId="0" applyNumberFormat="0" applyBorder="0" applyAlignment="0" applyProtection="0"/>
    <xf numFmtId="0" fontId="120" fillId="2" borderId="0" applyNumberFormat="0" applyBorder="0" applyAlignment="0" applyProtection="0"/>
    <xf numFmtId="0" fontId="120" fillId="2" borderId="0" applyNumberFormat="0" applyBorder="0" applyAlignment="0" applyProtection="0"/>
    <xf numFmtId="0" fontId="120" fillId="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244" fontId="0" fillId="0" borderId="0" applyFill="0" applyBorder="0" applyAlignment="0" applyProtection="0"/>
    <xf numFmtId="245" fontId="0" fillId="0" borderId="0" applyFill="0" applyBorder="0" applyAlignment="0" applyProtection="0"/>
    <xf numFmtId="246" fontId="0" fillId="0" borderId="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4" borderId="16" applyNumberFormat="0" applyFont="0" applyAlignment="0" applyProtection="0"/>
    <xf numFmtId="0" fontId="39" fillId="24" borderId="16" applyNumberFormat="0" applyFont="0" applyAlignment="0" applyProtection="0"/>
    <xf numFmtId="0" fontId="39" fillId="24" borderId="16" applyNumberFormat="0" applyFont="0" applyAlignment="0" applyProtection="0"/>
    <xf numFmtId="0" fontId="121" fillId="0" borderId="12" applyNumberFormat="0" applyFill="0" applyAlignment="0" applyProtection="0"/>
    <xf numFmtId="0" fontId="121" fillId="0" borderId="12" applyNumberFormat="0" applyFill="0" applyAlignment="0" applyProtection="0"/>
    <xf numFmtId="0" fontId="121" fillId="0" borderId="12" applyNumberFormat="0" applyFill="0" applyAlignment="0" applyProtection="0"/>
    <xf numFmtId="0" fontId="121" fillId="0" borderId="12" applyNumberFormat="0" applyFill="0" applyAlignment="0" applyProtection="0"/>
    <xf numFmtId="0" fontId="122" fillId="4" borderId="0" applyNumberFormat="0" applyBorder="0" applyAlignment="0" applyProtection="0"/>
    <xf numFmtId="0" fontId="122" fillId="4" borderId="0" applyNumberFormat="0" applyBorder="0" applyAlignment="0" applyProtection="0"/>
    <xf numFmtId="0" fontId="122" fillId="4" borderId="0" applyNumberFormat="0" applyBorder="0" applyAlignment="0" applyProtection="0"/>
    <xf numFmtId="0" fontId="122" fillId="4" borderId="0" applyNumberFormat="0" applyBorder="0" applyAlignment="0" applyProtection="0"/>
    <xf numFmtId="0" fontId="117" fillId="0" borderId="0" applyFont="0" applyFill="0" applyBorder="0" applyAlignment="0" applyProtection="0"/>
    <xf numFmtId="0" fontId="123" fillId="0" borderId="0" applyBorder="0" applyAlignment="0" applyProtection="0"/>
    <xf numFmtId="0" fontId="124" fillId="22" borderId="5" applyNumberFormat="0" applyAlignment="0" applyProtection="0"/>
    <xf numFmtId="0" fontId="124" fillId="22" borderId="5" applyNumberFormat="0" applyAlignment="0" applyProtection="0"/>
    <xf numFmtId="0" fontId="124" fillId="22" borderId="5" applyNumberFormat="0" applyAlignment="0" applyProtection="0"/>
    <xf numFmtId="0" fontId="124" fillId="22" borderId="5"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38" fontId="0" fillId="0" borderId="0" applyFont="0" applyFill="0" applyBorder="0" applyAlignment="0" applyProtection="0"/>
    <xf numFmtId="9" fontId="97" fillId="0" borderId="0">
      <alignment/>
      <protection/>
    </xf>
    <xf numFmtId="40" fontId="0" fillId="0" borderId="0" applyFont="0" applyFill="0" applyBorder="0" applyAlignment="0" applyProtection="0"/>
    <xf numFmtId="38" fontId="0"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9" fillId="0" borderId="0" applyFont="0" applyFill="0" applyBorder="0" applyAlignment="0" applyProtection="0"/>
    <xf numFmtId="38" fontId="0" fillId="0" borderId="0" applyFont="0" applyFill="0" applyBorder="0" applyAlignment="0" applyProtection="0"/>
    <xf numFmtId="0" fontId="126" fillId="0" borderId="24" applyNumberFormat="0" applyFill="0" applyAlignment="0" applyProtection="0"/>
    <xf numFmtId="0" fontId="126" fillId="0" borderId="24" applyNumberFormat="0" applyFill="0" applyAlignment="0" applyProtection="0"/>
    <xf numFmtId="0" fontId="126" fillId="0" borderId="24" applyNumberFormat="0" applyFill="0" applyAlignment="0" applyProtection="0"/>
    <xf numFmtId="0" fontId="126" fillId="0" borderId="24" applyNumberFormat="0" applyFill="0" applyAlignment="0" applyProtection="0"/>
    <xf numFmtId="0" fontId="127" fillId="0" borderId="25" applyNumberFormat="0" applyFill="0" applyAlignment="0" applyProtection="0"/>
    <xf numFmtId="0" fontId="127" fillId="0" borderId="25" applyNumberFormat="0" applyFill="0" applyAlignment="0" applyProtection="0"/>
    <xf numFmtId="0" fontId="127" fillId="0" borderId="25" applyNumberFormat="0" applyFill="0" applyAlignment="0" applyProtection="0"/>
    <xf numFmtId="0" fontId="127" fillId="0" borderId="25" applyNumberFormat="0" applyFill="0" applyAlignment="0" applyProtection="0"/>
    <xf numFmtId="0" fontId="128" fillId="0" borderId="11" applyNumberFormat="0" applyFill="0" applyAlignment="0" applyProtection="0"/>
    <xf numFmtId="0" fontId="128" fillId="0" borderId="11" applyNumberFormat="0" applyFill="0" applyAlignment="0" applyProtection="0"/>
    <xf numFmtId="0" fontId="128" fillId="0" borderId="11" applyNumberFormat="0" applyFill="0" applyAlignment="0" applyProtection="0"/>
    <xf numFmtId="0" fontId="128" fillId="0" borderId="11" applyNumberFormat="0" applyFill="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Fill="0" applyBorder="0" applyProtection="0">
      <alignment/>
    </xf>
    <xf numFmtId="0" fontId="130" fillId="0" borderId="0" applyNumberFormat="0" applyFill="0" applyBorder="0" applyAlignment="0" applyProtection="0"/>
    <xf numFmtId="0" fontId="131" fillId="0" borderId="0" applyNumberFormat="0" applyFont="0" applyFill="0" applyBorder="0" applyAlignment="0">
      <protection/>
    </xf>
    <xf numFmtId="0" fontId="117" fillId="0" borderId="23" applyNumberFormat="0" applyFont="0" applyFill="0" applyAlignment="0" applyProtection="0"/>
    <xf numFmtId="0" fontId="133" fillId="0" borderId="26" applyNumberFormat="0" applyFill="0" applyAlignment="0" applyProtection="0"/>
    <xf numFmtId="0" fontId="133" fillId="0" borderId="26" applyNumberFormat="0" applyFill="0" applyAlignment="0" applyProtection="0"/>
    <xf numFmtId="0" fontId="133" fillId="0" borderId="26" applyNumberFormat="0" applyFill="0" applyAlignment="0" applyProtection="0"/>
    <xf numFmtId="0" fontId="133" fillId="0" borderId="26" applyNumberFormat="0" applyFill="0" applyAlignment="0" applyProtection="0"/>
    <xf numFmtId="0" fontId="134" fillId="22" borderId="27" applyNumberFormat="0" applyAlignment="0" applyProtection="0"/>
    <xf numFmtId="0" fontId="134" fillId="22" borderId="27" applyNumberFormat="0" applyAlignment="0" applyProtection="0"/>
    <xf numFmtId="0" fontId="134" fillId="22" borderId="27" applyNumberFormat="0" applyAlignment="0" applyProtection="0"/>
    <xf numFmtId="0" fontId="134" fillId="22" borderId="27" applyNumberFormat="0" applyAlignment="0" applyProtection="0"/>
    <xf numFmtId="2" fontId="117" fillId="0" borderId="0" applyFont="0" applyFill="0" applyBorder="0" applyAlignment="0" applyProtection="0"/>
    <xf numFmtId="0" fontId="0" fillId="0" borderId="0" applyNumberFormat="0" applyFill="0" applyBorder="0">
      <alignment horizontal="left" vertical="top" wrapText="1"/>
      <protection/>
    </xf>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6" fontId="136" fillId="0" borderId="0" applyFont="0" applyFill="0" applyBorder="0" applyAlignment="0" applyProtection="0"/>
    <xf numFmtId="8" fontId="136"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17" fillId="0" borderId="0" applyFont="0" applyFill="0" applyBorder="0" applyAlignment="0" applyProtection="0"/>
    <xf numFmtId="0" fontId="137" fillId="8" borderId="5" applyNumberFormat="0" applyAlignment="0" applyProtection="0"/>
    <xf numFmtId="0" fontId="137" fillId="8" borderId="5" applyNumberFormat="0" applyAlignment="0" applyProtection="0"/>
    <xf numFmtId="0" fontId="137" fillId="8" borderId="5" applyNumberFormat="0" applyAlignment="0" applyProtection="0"/>
    <xf numFmtId="0" fontId="137" fillId="8" borderId="5" applyNumberFormat="0" applyAlignment="0" applyProtection="0"/>
    <xf numFmtId="0" fontId="117"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138" fillId="0" borderId="0">
      <alignment/>
      <protection/>
    </xf>
    <xf numFmtId="0" fontId="139" fillId="5" borderId="0" applyNumberFormat="0" applyBorder="0" applyAlignment="0" applyProtection="0"/>
    <xf numFmtId="0" fontId="139" fillId="5" borderId="0" applyNumberFormat="0" applyBorder="0" applyAlignment="0" applyProtection="0"/>
    <xf numFmtId="0" fontId="139" fillId="5" borderId="0" applyNumberFormat="0" applyBorder="0" applyAlignment="0" applyProtection="0"/>
    <xf numFmtId="0" fontId="139" fillId="5" borderId="0" applyNumberFormat="0" applyBorder="0" applyAlignment="0" applyProtection="0"/>
    <xf numFmtId="41" fontId="92" fillId="0" borderId="0" applyFont="0" applyFill="0" applyBorder="0" applyAlignment="0" applyProtection="0"/>
    <xf numFmtId="43" fontId="92" fillId="0" borderId="0" applyFont="0" applyFill="0" applyBorder="0" applyAlignment="0" applyProtection="0"/>
    <xf numFmtId="257" fontId="92" fillId="0" borderId="0" applyFont="0" applyFill="0" applyBorder="0" applyAlignment="0" applyProtection="0"/>
    <xf numFmtId="258" fontId="92" fillId="0" borderId="0" applyFont="0" applyFill="0" applyBorder="0" applyAlignment="0" applyProtection="0"/>
    <xf numFmtId="0" fontId="104" fillId="0" borderId="0">
      <alignment/>
      <protection/>
    </xf>
    <xf numFmtId="0" fontId="104" fillId="0" borderId="0">
      <alignment/>
      <protection/>
    </xf>
    <xf numFmtId="0" fontId="104" fillId="0" borderId="0">
      <alignment/>
      <protection/>
    </xf>
    <xf numFmtId="0" fontId="104" fillId="0" borderId="0">
      <alignment/>
      <protection/>
    </xf>
  </cellStyleXfs>
  <cellXfs count="577">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Fill="1" applyAlignment="1">
      <alignment horizontal="right" vertical="center"/>
    </xf>
    <xf numFmtId="0" fontId="7" fillId="0" borderId="8" xfId="0" applyFont="1" applyBorder="1" applyAlignment="1">
      <alignment horizontal="distributed" vertical="center" indent="1"/>
    </xf>
    <xf numFmtId="0" fontId="7" fillId="0" borderId="28" xfId="0" applyFont="1" applyBorder="1" applyAlignment="1">
      <alignment horizontal="center" vertical="center"/>
    </xf>
    <xf numFmtId="0" fontId="7" fillId="0" borderId="28" xfId="0" applyFont="1" applyFill="1" applyBorder="1" applyAlignment="1">
      <alignment horizontal="center" vertical="center"/>
    </xf>
    <xf numFmtId="0" fontId="7" fillId="0" borderId="8" xfId="0" applyFont="1" applyFill="1" applyBorder="1" applyAlignment="1">
      <alignment horizontal="center" vertical="center"/>
    </xf>
    <xf numFmtId="180" fontId="7" fillId="0" borderId="29" xfId="0" applyNumberFormat="1" applyFont="1" applyBorder="1" applyAlignment="1">
      <alignment horizontal="distributed" vertical="center" indent="1"/>
    </xf>
    <xf numFmtId="180" fontId="7" fillId="0" borderId="0" xfId="0" applyNumberFormat="1" applyFont="1" applyAlignment="1">
      <alignment vertical="center"/>
    </xf>
    <xf numFmtId="0" fontId="7" fillId="0" borderId="17" xfId="0" applyFont="1" applyBorder="1" applyAlignment="1">
      <alignment horizontal="distributed" vertical="center" indent="2"/>
    </xf>
    <xf numFmtId="180" fontId="7" fillId="2" borderId="0" xfId="0" applyNumberFormat="1" applyFont="1" applyFill="1" applyAlignment="1">
      <alignment vertical="center"/>
    </xf>
    <xf numFmtId="180" fontId="7" fillId="0" borderId="30" xfId="0" applyNumberFormat="1" applyFont="1" applyBorder="1" applyAlignment="1">
      <alignment horizontal="distributed" vertical="center" indent="1"/>
    </xf>
    <xf numFmtId="180" fontId="8" fillId="0" borderId="0" xfId="0" applyNumberFormat="1" applyFont="1" applyAlignment="1">
      <alignment vertical="center"/>
    </xf>
    <xf numFmtId="180" fontId="7" fillId="0" borderId="17" xfId="0" applyNumberFormat="1" applyFont="1" applyBorder="1" applyAlignment="1">
      <alignment horizontal="distributed" vertical="center" indent="2"/>
    </xf>
    <xf numFmtId="180" fontId="7" fillId="2" borderId="22" xfId="0" applyNumberFormat="1" applyFont="1" applyFill="1" applyBorder="1" applyAlignment="1">
      <alignment vertical="center"/>
    </xf>
    <xf numFmtId="0" fontId="7" fillId="2" borderId="0" xfId="0" applyFont="1" applyFill="1" applyAlignment="1">
      <alignment vertical="center"/>
    </xf>
    <xf numFmtId="180" fontId="7" fillId="0" borderId="28" xfId="0" applyNumberFormat="1" applyFont="1" applyBorder="1" applyAlignment="1">
      <alignment horizontal="distributed" vertical="center" indent="2"/>
    </xf>
    <xf numFmtId="180" fontId="7" fillId="0" borderId="8" xfId="0" applyNumberFormat="1" applyFont="1" applyBorder="1" applyAlignment="1">
      <alignment horizontal="distributed" vertical="center" indent="1"/>
    </xf>
    <xf numFmtId="180" fontId="7" fillId="2" borderId="0" xfId="0" applyNumberFormat="1" applyFont="1" applyFill="1" applyAlignment="1">
      <alignment horizontal="left" vertical="center"/>
    </xf>
    <xf numFmtId="0" fontId="9" fillId="0" borderId="0" xfId="0" applyFont="1" applyAlignment="1">
      <alignment horizontal="right" vertical="center"/>
    </xf>
    <xf numFmtId="180" fontId="7" fillId="0" borderId="31" xfId="0" applyNumberFormat="1" applyFont="1" applyBorder="1" applyAlignment="1">
      <alignment horizontal="distributed" vertical="center" indent="1"/>
    </xf>
    <xf numFmtId="0" fontId="7" fillId="0" borderId="0" xfId="0" applyFont="1" applyFill="1" applyAlignment="1">
      <alignment vertical="center"/>
    </xf>
    <xf numFmtId="0" fontId="7" fillId="0" borderId="8" xfId="0" applyFont="1" applyBorder="1" applyAlignment="1">
      <alignment horizontal="center" vertical="center"/>
    </xf>
    <xf numFmtId="0" fontId="10" fillId="0" borderId="0" xfId="0" applyFont="1" applyFill="1" applyAlignment="1">
      <alignment vertical="center"/>
    </xf>
    <xf numFmtId="0" fontId="7" fillId="0" borderId="17" xfId="0" applyNumberFormat="1" applyFont="1" applyFill="1" applyBorder="1" applyAlignment="1">
      <alignment horizontal="distributed" vertical="center" indent="2"/>
    </xf>
    <xf numFmtId="49" fontId="7" fillId="0" borderId="17" xfId="0" applyNumberFormat="1" applyFont="1" applyBorder="1" applyAlignment="1">
      <alignment horizontal="distributed" vertical="center" indent="1"/>
    </xf>
    <xf numFmtId="0" fontId="7" fillId="0" borderId="0" xfId="0" applyFont="1" applyAlignment="1">
      <alignment horizontal="right" vertical="center"/>
    </xf>
    <xf numFmtId="0" fontId="7" fillId="0" borderId="30" xfId="0" applyFont="1" applyBorder="1" applyAlignment="1">
      <alignment horizontal="distributed" vertical="center" indent="2"/>
    </xf>
    <xf numFmtId="0" fontId="7" fillId="0" borderId="28" xfId="0" applyFont="1" applyBorder="1" applyAlignment="1">
      <alignment horizontal="distributed" vertical="center" indent="1"/>
    </xf>
    <xf numFmtId="0" fontId="7" fillId="0" borderId="30" xfId="0" applyFont="1" applyFill="1" applyBorder="1" applyAlignment="1">
      <alignment horizontal="distributed" vertical="center" indent="2"/>
    </xf>
    <xf numFmtId="0" fontId="7" fillId="0" borderId="17" xfId="0" applyFont="1" applyFill="1" applyBorder="1" applyAlignment="1">
      <alignment horizontal="distributed" vertical="center" indent="2"/>
    </xf>
    <xf numFmtId="0" fontId="7" fillId="0" borderId="8" xfId="0" applyFont="1" applyFill="1" applyBorder="1" applyAlignment="1">
      <alignment horizontal="distributed" vertical="center" indent="1"/>
    </xf>
    <xf numFmtId="58" fontId="12" fillId="0" borderId="0" xfId="0" applyNumberFormat="1" applyFont="1" applyAlignment="1" quotePrefix="1">
      <alignment vertical="center"/>
    </xf>
    <xf numFmtId="58" fontId="13" fillId="0" borderId="0" xfId="0" applyNumberFormat="1" applyFont="1" applyFill="1" applyAlignment="1" quotePrefix="1">
      <alignment horizontal="right" vertical="center"/>
    </xf>
    <xf numFmtId="58" fontId="13" fillId="0" borderId="0" xfId="0" applyNumberFormat="1" applyFont="1" applyAlignment="1" quotePrefix="1">
      <alignment horizontal="right" vertical="center"/>
    </xf>
    <xf numFmtId="0" fontId="13" fillId="0" borderId="0" xfId="0" applyFont="1" applyAlignment="1">
      <alignment vertical="center"/>
    </xf>
    <xf numFmtId="58" fontId="13" fillId="0" borderId="0" xfId="0" applyNumberFormat="1" applyFont="1" applyFill="1" applyAlignment="1" quotePrefix="1">
      <alignment vertical="center"/>
    </xf>
    <xf numFmtId="0" fontId="13" fillId="0" borderId="0" xfId="0" applyFont="1" applyFill="1" applyAlignment="1">
      <alignment vertical="center"/>
    </xf>
    <xf numFmtId="181" fontId="12" fillId="0" borderId="0" xfId="0" applyNumberFormat="1" applyFont="1" applyAlignment="1">
      <alignment horizontal="right" vertical="center"/>
    </xf>
    <xf numFmtId="0" fontId="12" fillId="0" borderId="0" xfId="0" applyFont="1" applyAlignment="1">
      <alignment vertical="center"/>
    </xf>
    <xf numFmtId="0" fontId="13" fillId="0" borderId="0" xfId="0" applyFont="1" applyFill="1" applyAlignment="1">
      <alignment horizontal="right" vertical="center"/>
    </xf>
    <xf numFmtId="0" fontId="13" fillId="0" borderId="0" xfId="0" applyFont="1" applyAlignment="1">
      <alignment horizontal="right" vertical="center"/>
    </xf>
    <xf numFmtId="0" fontId="13" fillId="0" borderId="0" xfId="0" applyFont="1" applyFill="1" applyAlignment="1">
      <alignment vertical="center"/>
    </xf>
    <xf numFmtId="0" fontId="12" fillId="0" borderId="0" xfId="0" applyFont="1" applyAlignment="1">
      <alignment horizontal="right" vertical="center"/>
    </xf>
    <xf numFmtId="0" fontId="12" fillId="0" borderId="0" xfId="0" applyFont="1" applyAlignment="1">
      <alignment vertical="center"/>
    </xf>
    <xf numFmtId="176" fontId="13" fillId="0" borderId="0" xfId="0" applyNumberFormat="1" applyFont="1" applyFill="1" applyAlignment="1">
      <alignment vertical="center"/>
    </xf>
    <xf numFmtId="176" fontId="13" fillId="0" borderId="0" xfId="0" applyNumberFormat="1" applyFont="1" applyAlignment="1">
      <alignment vertical="center"/>
    </xf>
    <xf numFmtId="0" fontId="15" fillId="0" borderId="0" xfId="0" applyFont="1" applyAlignment="1">
      <alignment vertical="center"/>
    </xf>
    <xf numFmtId="0" fontId="12" fillId="0" borderId="3" xfId="0" applyFont="1" applyFill="1" applyBorder="1" applyAlignment="1">
      <alignment horizontal="center" vertical="center"/>
    </xf>
    <xf numFmtId="0" fontId="12" fillId="0" borderId="0" xfId="0" applyFont="1" applyFill="1" applyAlignment="1">
      <alignment horizontal="right" vertical="center"/>
    </xf>
    <xf numFmtId="0" fontId="16" fillId="0" borderId="0" xfId="0" applyFont="1" applyAlignment="1">
      <alignment vertical="center"/>
    </xf>
    <xf numFmtId="0" fontId="12" fillId="0" borderId="28" xfId="0" applyFont="1" applyBorder="1" applyAlignment="1">
      <alignment horizontal="center" vertical="center" wrapText="1"/>
    </xf>
    <xf numFmtId="0" fontId="12" fillId="0" borderId="2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6" fillId="0" borderId="0" xfId="0" applyFont="1" applyFill="1" applyAlignment="1">
      <alignment vertical="center"/>
    </xf>
    <xf numFmtId="180" fontId="12" fillId="0" borderId="29" xfId="0" applyNumberFormat="1" applyFont="1" applyBorder="1" applyAlignment="1">
      <alignment horizontal="left" vertical="center" indent="1"/>
    </xf>
    <xf numFmtId="180" fontId="12" fillId="22" borderId="30" xfId="460" applyNumberFormat="1" applyFont="1" applyFill="1" applyBorder="1" applyAlignment="1">
      <alignment vertical="center"/>
    </xf>
    <xf numFmtId="180" fontId="12" fillId="0" borderId="30" xfId="460" applyNumberFormat="1" applyFont="1" applyFill="1" applyBorder="1" applyAlignment="1">
      <alignment vertical="center"/>
    </xf>
    <xf numFmtId="180" fontId="12" fillId="0" borderId="0" xfId="0" applyNumberFormat="1" applyFont="1" applyAlignment="1">
      <alignment vertical="center"/>
    </xf>
    <xf numFmtId="180" fontId="12" fillId="0" borderId="0" xfId="0" applyNumberFormat="1" applyFont="1" applyAlignment="1">
      <alignment horizontal="left" vertical="center"/>
    </xf>
    <xf numFmtId="180" fontId="12" fillId="22" borderId="17" xfId="460" applyNumberFormat="1" applyFont="1" applyFill="1" applyBorder="1" applyAlignment="1">
      <alignment vertical="center"/>
    </xf>
    <xf numFmtId="180" fontId="12" fillId="0" borderId="17" xfId="460" applyNumberFormat="1" applyFont="1" applyFill="1" applyBorder="1" applyAlignment="1">
      <alignment vertical="center"/>
    </xf>
    <xf numFmtId="0" fontId="12" fillId="0" borderId="17" xfId="0" applyFont="1" applyBorder="1" applyAlignment="1">
      <alignment horizontal="left" vertical="center" indent="2"/>
    </xf>
    <xf numFmtId="180" fontId="12" fillId="22" borderId="28" xfId="460" applyNumberFormat="1" applyFont="1" applyFill="1" applyBorder="1" applyAlignment="1">
      <alignment vertical="center"/>
    </xf>
    <xf numFmtId="180" fontId="12" fillId="0" borderId="28" xfId="460" applyNumberFormat="1" applyFont="1" applyFill="1" applyBorder="1" applyAlignment="1">
      <alignment vertical="center"/>
    </xf>
    <xf numFmtId="180" fontId="12" fillId="2" borderId="0" xfId="0" applyNumberFormat="1" applyFont="1" applyFill="1" applyAlignment="1">
      <alignment vertical="center"/>
    </xf>
    <xf numFmtId="0" fontId="12" fillId="0" borderId="30" xfId="0" applyFont="1" applyBorder="1" applyAlignment="1">
      <alignment horizontal="left" vertical="center" indent="1"/>
    </xf>
    <xf numFmtId="180" fontId="12" fillId="22" borderId="17" xfId="0" applyNumberFormat="1" applyFont="1" applyFill="1" applyBorder="1" applyAlignment="1">
      <alignment vertical="center"/>
    </xf>
    <xf numFmtId="180" fontId="12" fillId="0" borderId="17" xfId="0" applyNumberFormat="1" applyFont="1" applyFill="1" applyBorder="1" applyAlignment="1">
      <alignment vertical="center"/>
    </xf>
    <xf numFmtId="180" fontId="17" fillId="0" borderId="0" xfId="0" applyNumberFormat="1" applyFont="1" applyAlignment="1">
      <alignment vertical="center"/>
    </xf>
    <xf numFmtId="180" fontId="12" fillId="2" borderId="22" xfId="0" applyNumberFormat="1" applyFont="1" applyFill="1" applyBorder="1" applyAlignment="1">
      <alignment vertical="center"/>
    </xf>
    <xf numFmtId="180" fontId="12" fillId="2" borderId="0" xfId="0" applyNumberFormat="1" applyFont="1" applyFill="1" applyAlignment="1">
      <alignment horizontal="right" vertical="center"/>
    </xf>
    <xf numFmtId="180" fontId="12" fillId="0" borderId="0" xfId="0" applyNumberFormat="1" applyFont="1" applyFill="1" applyAlignment="1">
      <alignment vertical="center"/>
    </xf>
    <xf numFmtId="0" fontId="18" fillId="0" borderId="17" xfId="0" applyFont="1" applyBorder="1" applyAlignment="1">
      <alignment horizontal="left" vertical="center" indent="2"/>
    </xf>
    <xf numFmtId="178" fontId="12" fillId="22" borderId="17" xfId="426" applyNumberFormat="1" applyFont="1" applyFill="1" applyBorder="1" applyAlignment="1">
      <alignment vertical="center"/>
    </xf>
    <xf numFmtId="178" fontId="12" fillId="0" borderId="17" xfId="426" applyNumberFormat="1" applyFont="1" applyFill="1" applyBorder="1" applyAlignment="1">
      <alignment vertical="center"/>
    </xf>
    <xf numFmtId="0" fontId="12" fillId="2" borderId="0" xfId="0" applyFont="1" applyFill="1" applyAlignment="1">
      <alignment vertical="center"/>
    </xf>
    <xf numFmtId="38" fontId="12" fillId="2" borderId="0" xfId="460" applyFont="1" applyFill="1" applyAlignment="1">
      <alignment horizontal="right" vertical="center"/>
    </xf>
    <xf numFmtId="38" fontId="12" fillId="0" borderId="0" xfId="0" applyNumberFormat="1" applyFont="1" applyAlignment="1">
      <alignment vertical="center"/>
    </xf>
    <xf numFmtId="185" fontId="12" fillId="0" borderId="0" xfId="0" applyNumberFormat="1" applyFont="1" applyAlignment="1">
      <alignment vertical="center"/>
    </xf>
    <xf numFmtId="180" fontId="12" fillId="22" borderId="30" xfId="0" applyNumberFormat="1" applyFont="1" applyFill="1" applyBorder="1" applyAlignment="1">
      <alignment vertical="center"/>
    </xf>
    <xf numFmtId="180" fontId="12" fillId="0" borderId="30" xfId="0" applyNumberFormat="1" applyFont="1" applyFill="1" applyBorder="1" applyAlignment="1">
      <alignment vertical="center"/>
    </xf>
    <xf numFmtId="177" fontId="12" fillId="0" borderId="17" xfId="426" applyNumberFormat="1" applyFont="1" applyFill="1" applyBorder="1" applyAlignment="1">
      <alignment vertical="center"/>
    </xf>
    <xf numFmtId="180" fontId="12" fillId="0" borderId="17" xfId="0" applyNumberFormat="1" applyFont="1" applyBorder="1" applyAlignment="1">
      <alignment horizontal="left" vertical="center" indent="2"/>
    </xf>
    <xf numFmtId="38" fontId="12" fillId="22" borderId="17" xfId="460" applyFont="1" applyFill="1" applyBorder="1" applyAlignment="1">
      <alignment vertical="center"/>
    </xf>
    <xf numFmtId="180" fontId="12" fillId="22" borderId="17" xfId="426" applyNumberFormat="1" applyFont="1" applyFill="1" applyBorder="1" applyAlignment="1">
      <alignment vertical="center"/>
    </xf>
    <xf numFmtId="180" fontId="12" fillId="0" borderId="17" xfId="426" applyNumberFormat="1" applyFont="1" applyFill="1" applyBorder="1" applyAlignment="1">
      <alignment vertical="center"/>
    </xf>
    <xf numFmtId="180" fontId="12" fillId="0" borderId="0" xfId="0" applyNumberFormat="1" applyFont="1" applyAlignment="1">
      <alignment horizontal="right" vertical="center"/>
    </xf>
    <xf numFmtId="180" fontId="12" fillId="0" borderId="28" xfId="0" applyNumberFormat="1" applyFont="1" applyBorder="1" applyAlignment="1">
      <alignment horizontal="left" vertical="center" indent="2"/>
    </xf>
    <xf numFmtId="38" fontId="12" fillId="22" borderId="28" xfId="460" applyFont="1" applyFill="1" applyBorder="1" applyAlignment="1">
      <alignment vertical="center"/>
    </xf>
    <xf numFmtId="180" fontId="12" fillId="22" borderId="28" xfId="426" applyNumberFormat="1" applyFont="1" applyFill="1" applyBorder="1" applyAlignment="1">
      <alignment vertical="center"/>
    </xf>
    <xf numFmtId="186" fontId="12" fillId="22" borderId="28" xfId="426" applyNumberFormat="1" applyFont="1" applyFill="1" applyBorder="1" applyAlignment="1">
      <alignment vertical="center"/>
    </xf>
    <xf numFmtId="180" fontId="12" fillId="0" borderId="28" xfId="426" applyNumberFormat="1" applyFont="1" applyFill="1" applyBorder="1" applyAlignment="1">
      <alignment vertical="center"/>
    </xf>
    <xf numFmtId="186" fontId="12" fillId="0" borderId="28" xfId="426" applyNumberFormat="1" applyFont="1" applyFill="1" applyBorder="1" applyAlignment="1">
      <alignment vertical="center"/>
    </xf>
    <xf numFmtId="180" fontId="12" fillId="22" borderId="8" xfId="460" applyNumberFormat="1" applyFont="1" applyFill="1" applyBorder="1" applyAlignment="1">
      <alignment vertical="center"/>
    </xf>
    <xf numFmtId="180" fontId="12" fillId="0" borderId="8" xfId="460" applyNumberFormat="1" applyFont="1" applyFill="1" applyBorder="1" applyAlignment="1">
      <alignment vertical="center"/>
    </xf>
    <xf numFmtId="182" fontId="12" fillId="2" borderId="3" xfId="0" applyNumberFormat="1" applyFont="1" applyFill="1" applyBorder="1" applyAlignment="1">
      <alignment vertical="center"/>
    </xf>
    <xf numFmtId="179" fontId="12" fillId="0" borderId="0" xfId="0" applyNumberFormat="1" applyFont="1" applyAlignment="1">
      <alignment vertical="center"/>
    </xf>
    <xf numFmtId="180" fontId="12" fillId="22" borderId="8" xfId="0" applyNumberFormat="1" applyFont="1" applyFill="1" applyBorder="1" applyAlignment="1">
      <alignment vertical="center"/>
    </xf>
    <xf numFmtId="186" fontId="12" fillId="22" borderId="8" xfId="0" applyNumberFormat="1" applyFont="1" applyFill="1" applyBorder="1" applyAlignment="1">
      <alignment vertical="center"/>
    </xf>
    <xf numFmtId="180" fontId="12" fillId="0" borderId="8" xfId="0" applyNumberFormat="1" applyFont="1" applyFill="1" applyBorder="1" applyAlignment="1">
      <alignment vertical="center"/>
    </xf>
    <xf numFmtId="186" fontId="12" fillId="0" borderId="8" xfId="0" applyNumberFormat="1" applyFont="1" applyFill="1" applyBorder="1" applyAlignment="1">
      <alignment vertical="center"/>
    </xf>
    <xf numFmtId="177" fontId="12" fillId="0" borderId="0" xfId="0" applyNumberFormat="1" applyFont="1" applyAlignment="1">
      <alignment vertical="center"/>
    </xf>
    <xf numFmtId="180" fontId="12" fillId="0" borderId="32" xfId="460" applyNumberFormat="1" applyFont="1" applyFill="1" applyBorder="1" applyAlignment="1">
      <alignment vertical="center"/>
    </xf>
    <xf numFmtId="186" fontId="12" fillId="0" borderId="30" xfId="0" applyNumberFormat="1" applyFont="1" applyFill="1" applyBorder="1" applyAlignment="1">
      <alignment vertical="center"/>
    </xf>
    <xf numFmtId="0" fontId="19" fillId="0" borderId="0" xfId="0" applyFont="1" applyAlignment="1">
      <alignment horizontal="right" vertical="center"/>
    </xf>
    <xf numFmtId="180" fontId="12" fillId="0" borderId="31" xfId="0" applyNumberFormat="1" applyFont="1" applyFill="1" applyBorder="1" applyAlignment="1">
      <alignment vertical="center"/>
    </xf>
    <xf numFmtId="182" fontId="12" fillId="0" borderId="0" xfId="0" applyNumberFormat="1" applyFont="1" applyAlignment="1">
      <alignment vertical="center"/>
    </xf>
    <xf numFmtId="177" fontId="12" fillId="0" borderId="0" xfId="0" applyNumberFormat="1" applyFont="1" applyAlignment="1">
      <alignment horizontal="right" vertical="center"/>
    </xf>
    <xf numFmtId="177" fontId="20" fillId="0" borderId="0" xfId="426" applyNumberFormat="1" applyFont="1" applyAlignment="1">
      <alignment vertical="center"/>
    </xf>
    <xf numFmtId="0" fontId="12" fillId="0" borderId="0" xfId="0" applyFont="1" applyAlignment="1">
      <alignment horizontal="center" vertical="center"/>
    </xf>
    <xf numFmtId="177" fontId="12" fillId="0" borderId="0" xfId="0" applyNumberFormat="1" applyFont="1" applyAlignment="1">
      <alignment horizontal="center" vertical="center"/>
    </xf>
    <xf numFmtId="180" fontId="12" fillId="0" borderId="33" xfId="0" applyNumberFormat="1" applyFont="1" applyBorder="1" applyAlignment="1">
      <alignment horizontal="right" vertical="center"/>
    </xf>
    <xf numFmtId="180" fontId="12" fillId="0" borderId="33" xfId="0" applyNumberFormat="1" applyFont="1" applyBorder="1" applyAlignment="1">
      <alignment vertical="center"/>
    </xf>
    <xf numFmtId="180" fontId="12" fillId="0" borderId="33" xfId="0" applyNumberFormat="1" applyFont="1" applyBorder="1" applyAlignment="1">
      <alignment horizontal="center" vertical="center"/>
    </xf>
    <xf numFmtId="180" fontId="12" fillId="22" borderId="33" xfId="0" applyNumberFormat="1" applyFont="1" applyFill="1" applyBorder="1" applyAlignment="1">
      <alignment horizontal="center" vertical="center"/>
    </xf>
    <xf numFmtId="180" fontId="12" fillId="0" borderId="0" xfId="0" applyNumberFormat="1" applyFont="1" applyBorder="1" applyAlignment="1">
      <alignment vertical="center"/>
    </xf>
    <xf numFmtId="180" fontId="12" fillId="0" borderId="0" xfId="0" applyNumberFormat="1" applyFont="1" applyBorder="1" applyAlignment="1">
      <alignment horizontal="center" vertical="center"/>
    </xf>
    <xf numFmtId="180" fontId="12" fillId="0" borderId="0" xfId="0" applyNumberFormat="1" applyFont="1" applyAlignment="1">
      <alignment horizontal="center" vertical="center"/>
    </xf>
    <xf numFmtId="180" fontId="12" fillId="22" borderId="28" xfId="0" applyNumberFormat="1" applyFont="1" applyFill="1" applyBorder="1" applyAlignment="1">
      <alignment vertical="center"/>
    </xf>
    <xf numFmtId="180" fontId="12" fillId="0" borderId="28" xfId="0" applyNumberFormat="1" applyFont="1" applyFill="1" applyBorder="1" applyAlignment="1">
      <alignment vertical="center"/>
    </xf>
    <xf numFmtId="183" fontId="12" fillId="0" borderId="0" xfId="0" applyNumberFormat="1" applyFont="1" applyBorder="1" applyAlignment="1">
      <alignment vertical="center"/>
    </xf>
    <xf numFmtId="180" fontId="12" fillId="0" borderId="22" xfId="0" applyNumberFormat="1" applyFont="1" applyFill="1" applyBorder="1" applyAlignment="1">
      <alignment vertical="center"/>
    </xf>
    <xf numFmtId="180" fontId="12" fillId="0" borderId="0" xfId="0" applyNumberFormat="1" applyFont="1" applyFill="1" applyBorder="1" applyAlignment="1">
      <alignment vertical="center"/>
    </xf>
    <xf numFmtId="0" fontId="15" fillId="0" borderId="0" xfId="0" applyFont="1" applyAlignment="1">
      <alignment horizontal="left" vertical="center"/>
    </xf>
    <xf numFmtId="176" fontId="12" fillId="0" borderId="0" xfId="0" applyNumberFormat="1" applyFont="1" applyBorder="1" applyAlignment="1">
      <alignment vertical="center" wrapText="1"/>
    </xf>
    <xf numFmtId="176" fontId="12" fillId="0" borderId="0" xfId="0" applyNumberFormat="1" applyFont="1" applyFill="1" applyBorder="1" applyAlignment="1">
      <alignment vertical="center" wrapText="1"/>
    </xf>
    <xf numFmtId="186" fontId="12" fillId="0" borderId="8" xfId="460" applyNumberFormat="1" applyFont="1" applyFill="1" applyBorder="1" applyAlignment="1">
      <alignment vertical="center"/>
    </xf>
    <xf numFmtId="186" fontId="12" fillId="22" borderId="8" xfId="460" applyNumberFormat="1" applyFont="1" applyFill="1" applyBorder="1" applyAlignment="1">
      <alignment vertical="center"/>
    </xf>
    <xf numFmtId="0" fontId="12" fillId="0" borderId="0" xfId="0" applyFont="1" applyBorder="1" applyAlignment="1">
      <alignment horizontal="distributed" vertical="center" indent="1"/>
    </xf>
    <xf numFmtId="176" fontId="12" fillId="0" borderId="0" xfId="460" applyNumberFormat="1" applyFont="1" applyFill="1" applyBorder="1" applyAlignment="1">
      <alignment vertical="center"/>
    </xf>
    <xf numFmtId="0" fontId="12" fillId="0" borderId="0" xfId="0" applyFont="1" applyFill="1" applyBorder="1" applyAlignment="1">
      <alignment vertical="center"/>
    </xf>
    <xf numFmtId="180" fontId="21" fillId="0" borderId="0" xfId="0" applyNumberFormat="1" applyFont="1" applyFill="1" applyBorder="1" applyAlignment="1">
      <alignment vertical="center"/>
    </xf>
    <xf numFmtId="186" fontId="12" fillId="0" borderId="0" xfId="460" applyNumberFormat="1" applyFont="1" applyFill="1" applyBorder="1" applyAlignment="1">
      <alignment vertical="center"/>
    </xf>
    <xf numFmtId="186" fontId="12" fillId="0" borderId="0" xfId="0" applyNumberFormat="1" applyFont="1" applyFill="1" applyBorder="1" applyAlignment="1">
      <alignment vertical="center"/>
    </xf>
    <xf numFmtId="180" fontId="12" fillId="0" borderId="30" xfId="0" applyNumberFormat="1" applyFont="1" applyBorder="1" applyAlignment="1">
      <alignment horizontal="left" vertical="center" indent="1"/>
    </xf>
    <xf numFmtId="0" fontId="12" fillId="22" borderId="17" xfId="0" applyFont="1" applyFill="1" applyBorder="1" applyAlignment="1">
      <alignment horizontal="center" vertical="center"/>
    </xf>
    <xf numFmtId="180" fontId="12" fillId="0" borderId="17" xfId="0" applyNumberFormat="1" applyFont="1" applyFill="1" applyBorder="1" applyAlignment="1">
      <alignment horizontal="right" vertical="center"/>
    </xf>
    <xf numFmtId="10" fontId="12" fillId="0" borderId="17" xfId="426" applyNumberFormat="1" applyFont="1" applyFill="1" applyBorder="1" applyAlignment="1">
      <alignment vertical="center"/>
    </xf>
    <xf numFmtId="0" fontId="12" fillId="0" borderId="28" xfId="0" applyFont="1" applyBorder="1" applyAlignment="1">
      <alignment horizontal="left" vertical="center" indent="2"/>
    </xf>
    <xf numFmtId="49" fontId="12" fillId="0" borderId="17" xfId="0" applyNumberFormat="1" applyFont="1" applyBorder="1" applyAlignment="1">
      <alignment horizontal="left" vertical="center" indent="1"/>
    </xf>
    <xf numFmtId="180" fontId="12" fillId="22" borderId="30" xfId="0" applyNumberFormat="1" applyFont="1" applyFill="1" applyBorder="1" applyAlignment="1">
      <alignment horizontal="right" vertical="center"/>
    </xf>
    <xf numFmtId="0" fontId="20" fillId="0" borderId="0" xfId="0" applyNumberFormat="1" applyFont="1" applyAlignment="1">
      <alignment vertical="center"/>
    </xf>
    <xf numFmtId="0" fontId="12" fillId="0" borderId="0" xfId="0" applyNumberFormat="1" applyFont="1" applyAlignment="1">
      <alignment vertical="center"/>
    </xf>
    <xf numFmtId="0" fontId="12" fillId="0" borderId="0" xfId="0" applyNumberFormat="1" applyFont="1" applyBorder="1" applyAlignment="1">
      <alignment vertical="center"/>
    </xf>
    <xf numFmtId="176" fontId="13" fillId="0" borderId="0" xfId="0" applyNumberFormat="1" applyFont="1" applyFill="1" applyBorder="1" applyAlignment="1">
      <alignment vertical="center"/>
    </xf>
    <xf numFmtId="38" fontId="13" fillId="0" borderId="0" xfId="460" applyFont="1" applyFill="1" applyAlignment="1">
      <alignment vertical="center"/>
    </xf>
    <xf numFmtId="38" fontId="13" fillId="0" borderId="0" xfId="460" applyFont="1" applyAlignment="1">
      <alignment vertical="center"/>
    </xf>
    <xf numFmtId="180" fontId="12" fillId="0" borderId="8" xfId="0" applyNumberFormat="1" applyFont="1" applyBorder="1" applyAlignment="1">
      <alignment horizontal="left" vertical="center" wrapText="1" indent="1"/>
    </xf>
    <xf numFmtId="58" fontId="13" fillId="0" borderId="0" xfId="0" applyNumberFormat="1" applyFont="1" applyAlignment="1" quotePrefix="1">
      <alignment vertical="center"/>
    </xf>
    <xf numFmtId="58" fontId="12" fillId="0" borderId="0" xfId="0" applyNumberFormat="1" applyFont="1" applyAlignment="1" quotePrefix="1">
      <alignment horizontal="right" vertical="center"/>
    </xf>
    <xf numFmtId="0" fontId="13" fillId="0" borderId="0" xfId="0" applyFont="1" applyAlignment="1">
      <alignment vertical="center"/>
    </xf>
    <xf numFmtId="176" fontId="12" fillId="0" borderId="0" xfId="0" applyNumberFormat="1" applyFont="1" applyFill="1" applyAlignment="1">
      <alignment vertical="center"/>
    </xf>
    <xf numFmtId="0" fontId="12" fillId="0" borderId="0" xfId="0" applyFont="1" applyFill="1" applyAlignment="1">
      <alignment vertical="center"/>
    </xf>
    <xf numFmtId="38" fontId="12" fillId="0" borderId="0" xfId="460" applyFont="1" applyAlignment="1">
      <alignment vertical="center"/>
    </xf>
    <xf numFmtId="38" fontId="12" fillId="0" borderId="0" xfId="460" applyFont="1" applyFill="1" applyAlignment="1">
      <alignment vertical="center"/>
    </xf>
    <xf numFmtId="180" fontId="12" fillId="0" borderId="17" xfId="0" applyNumberFormat="1" applyFont="1" applyFill="1" applyBorder="1" applyAlignment="1">
      <alignment horizontal="distributed" vertical="center" indent="2"/>
    </xf>
    <xf numFmtId="10" fontId="12" fillId="0" borderId="17" xfId="0" applyNumberFormat="1" applyFont="1" applyFill="1" applyBorder="1" applyAlignment="1">
      <alignment vertical="center"/>
    </xf>
    <xf numFmtId="180" fontId="12" fillId="0" borderId="28" xfId="0" applyNumberFormat="1" applyFont="1" applyFill="1" applyBorder="1" applyAlignment="1">
      <alignment horizontal="distributed" vertical="center" indent="2"/>
    </xf>
    <xf numFmtId="180" fontId="12" fillId="0" borderId="28" xfId="0" applyNumberFormat="1" applyFont="1" applyFill="1" applyBorder="1" applyAlignment="1">
      <alignment horizontal="right" vertical="center"/>
    </xf>
    <xf numFmtId="0" fontId="22" fillId="0" borderId="0" xfId="0" applyFont="1" applyAlignment="1">
      <alignment vertical="center"/>
    </xf>
    <xf numFmtId="58" fontId="12" fillId="0" borderId="28" xfId="0" applyNumberFormat="1" applyFont="1" applyBorder="1" applyAlignment="1">
      <alignment horizontal="center" vertical="center"/>
    </xf>
    <xf numFmtId="58" fontId="12" fillId="0" borderId="28" xfId="0" applyNumberFormat="1" applyFont="1" applyFill="1" applyBorder="1" applyAlignment="1">
      <alignment horizontal="center" vertical="center"/>
    </xf>
    <xf numFmtId="58" fontId="12" fillId="0" borderId="28" xfId="0" applyNumberFormat="1" applyFont="1" applyBorder="1" applyAlignment="1">
      <alignment horizontal="center" vertical="center" wrapText="1"/>
    </xf>
    <xf numFmtId="176" fontId="12" fillId="0" borderId="30" xfId="460" applyNumberFormat="1" applyFont="1" applyFill="1" applyBorder="1" applyAlignment="1">
      <alignment vertical="center"/>
    </xf>
    <xf numFmtId="176" fontId="12" fillId="0" borderId="17" xfId="460" applyNumberFormat="1" applyFont="1" applyFill="1" applyBorder="1" applyAlignment="1">
      <alignment vertical="center"/>
    </xf>
    <xf numFmtId="176" fontId="12" fillId="0" borderId="28" xfId="460" applyNumberFormat="1" applyFont="1" applyFill="1" applyBorder="1" applyAlignment="1">
      <alignment vertical="center"/>
    </xf>
    <xf numFmtId="176" fontId="12" fillId="0" borderId="8" xfId="460" applyNumberFormat="1" applyFont="1" applyFill="1" applyBorder="1" applyAlignment="1">
      <alignment vertical="center"/>
    </xf>
    <xf numFmtId="38" fontId="12" fillId="0" borderId="0" xfId="0" applyNumberFormat="1" applyFont="1" applyFill="1" applyAlignment="1">
      <alignment vertical="center"/>
    </xf>
    <xf numFmtId="0" fontId="12" fillId="0" borderId="30" xfId="0" applyFont="1" applyBorder="1" applyAlignment="1">
      <alignment horizontal="distributed" vertical="center" indent="2"/>
    </xf>
    <xf numFmtId="184" fontId="12" fillId="0" borderId="8" xfId="460" applyNumberFormat="1" applyFont="1" applyFill="1" applyBorder="1" applyAlignment="1">
      <alignment vertical="center"/>
    </xf>
    <xf numFmtId="184" fontId="12" fillId="0" borderId="8" xfId="460" applyNumberFormat="1" applyFont="1" applyFill="1" applyBorder="1" applyAlignment="1">
      <alignment horizontal="right" vertical="center"/>
    </xf>
    <xf numFmtId="177" fontId="12" fillId="0" borderId="0" xfId="426" applyNumberFormat="1" applyFont="1" applyFill="1" applyAlignment="1">
      <alignment vertical="center"/>
    </xf>
    <xf numFmtId="0" fontId="12" fillId="0" borderId="0" xfId="0" applyFont="1" applyFill="1" applyBorder="1" applyAlignment="1">
      <alignment horizontal="distributed" vertical="center" indent="1"/>
    </xf>
    <xf numFmtId="177" fontId="12" fillId="0" borderId="0" xfId="426" applyNumberFormat="1" applyFont="1" applyFill="1" applyBorder="1" applyAlignment="1">
      <alignment vertical="center"/>
    </xf>
    <xf numFmtId="0" fontId="20" fillId="0" borderId="0" xfId="0" applyFont="1" applyFill="1" applyAlignment="1">
      <alignment vertical="center"/>
    </xf>
    <xf numFmtId="38" fontId="12" fillId="11" borderId="0" xfId="460" applyFont="1" applyFill="1" applyAlignment="1">
      <alignment vertical="center"/>
    </xf>
    <xf numFmtId="14" fontId="12" fillId="0" borderId="0" xfId="0" applyNumberFormat="1" applyFont="1" applyAlignment="1">
      <alignment vertical="center"/>
    </xf>
    <xf numFmtId="181" fontId="12" fillId="0" borderId="0" xfId="0" applyNumberFormat="1" applyFont="1" applyAlignment="1" quotePrefix="1">
      <alignment horizontal="right" vertical="center"/>
    </xf>
    <xf numFmtId="0" fontId="12" fillId="0" borderId="30" xfId="0" applyFont="1" applyBorder="1" applyAlignment="1">
      <alignment horizontal="left" vertical="center" indent="2"/>
    </xf>
    <xf numFmtId="0" fontId="12" fillId="0" borderId="28" xfId="0" applyFont="1" applyBorder="1" applyAlignment="1">
      <alignment horizontal="left" vertical="center" indent="1"/>
    </xf>
    <xf numFmtId="0" fontId="12" fillId="0" borderId="8" xfId="0" applyFont="1" applyBorder="1" applyAlignment="1">
      <alignment horizontal="left" vertical="center" indent="1"/>
    </xf>
    <xf numFmtId="0" fontId="12" fillId="0" borderId="17" xfId="0" applyFont="1" applyFill="1" applyBorder="1" applyAlignment="1">
      <alignment horizontal="left" vertical="center" indent="2"/>
    </xf>
    <xf numFmtId="0" fontId="12" fillId="0" borderId="8" xfId="0" applyFont="1" applyFill="1" applyBorder="1" applyAlignment="1">
      <alignment horizontal="left" vertical="center" indent="1"/>
    </xf>
    <xf numFmtId="58" fontId="12" fillId="0" borderId="28" xfId="0" applyNumberFormat="1" applyFont="1" applyFill="1" applyBorder="1" applyAlignment="1">
      <alignment horizontal="center" vertical="center" wrapText="1"/>
    </xf>
    <xf numFmtId="180" fontId="12" fillId="0" borderId="8" xfId="0" applyNumberFormat="1" applyFont="1" applyBorder="1" applyAlignment="1">
      <alignment horizontal="left" vertical="center" indent="1"/>
    </xf>
    <xf numFmtId="0" fontId="12" fillId="0" borderId="31" xfId="0" applyFont="1" applyBorder="1" applyAlignment="1">
      <alignment horizontal="left" vertical="center" indent="1"/>
    </xf>
    <xf numFmtId="180" fontId="7" fillId="0" borderId="20" xfId="0" applyNumberFormat="1" applyFont="1" applyBorder="1" applyAlignment="1">
      <alignment horizontal="distributed" vertical="center" indent="2"/>
    </xf>
    <xf numFmtId="0" fontId="7" fillId="0" borderId="17" xfId="0" applyFont="1" applyBorder="1" applyAlignment="1">
      <alignment horizontal="distributed" vertical="center" indent="3"/>
    </xf>
    <xf numFmtId="180" fontId="7" fillId="0" borderId="34" xfId="0" applyNumberFormat="1" applyFont="1" applyBorder="1" applyAlignment="1">
      <alignment horizontal="distributed" vertical="center" indent="2"/>
    </xf>
    <xf numFmtId="180" fontId="12" fillId="0" borderId="20" xfId="0" applyNumberFormat="1" applyFont="1" applyBorder="1" applyAlignment="1">
      <alignment horizontal="left" vertical="center" indent="2"/>
    </xf>
    <xf numFmtId="0" fontId="12" fillId="0" borderId="17" xfId="0" applyFont="1" applyBorder="1" applyAlignment="1">
      <alignment horizontal="left" vertical="center" indent="3"/>
    </xf>
    <xf numFmtId="180" fontId="12" fillId="0" borderId="34" xfId="0" applyNumberFormat="1" applyFont="1" applyBorder="1" applyAlignment="1">
      <alignment horizontal="left" vertical="center" indent="2"/>
    </xf>
    <xf numFmtId="0" fontId="0" fillId="0" borderId="0" xfId="0" applyFill="1" applyAlignment="1">
      <alignment vertical="center"/>
    </xf>
    <xf numFmtId="0" fontId="0" fillId="5" borderId="0" xfId="0" applyFill="1" applyAlignment="1">
      <alignment vertical="center"/>
    </xf>
    <xf numFmtId="0" fontId="0" fillId="0" borderId="0" xfId="0" applyAlignment="1">
      <alignment vertical="center"/>
    </xf>
    <xf numFmtId="38" fontId="0" fillId="0" borderId="0" xfId="460" applyAlignment="1">
      <alignment vertical="center"/>
    </xf>
    <xf numFmtId="38" fontId="0" fillId="28" borderId="0" xfId="460" applyFont="1" applyFill="1" applyAlignment="1">
      <alignment vertical="center"/>
    </xf>
    <xf numFmtId="38" fontId="0" fillId="28" borderId="0" xfId="460" applyFill="1" applyAlignment="1">
      <alignment vertical="center"/>
    </xf>
    <xf numFmtId="38" fontId="0" fillId="0" borderId="0" xfId="460" applyFont="1" applyAlignment="1">
      <alignment vertical="center"/>
    </xf>
    <xf numFmtId="38" fontId="0" fillId="0" borderId="35" xfId="460" applyFont="1" applyBorder="1" applyAlignment="1">
      <alignment vertical="center"/>
    </xf>
    <xf numFmtId="38" fontId="0" fillId="0" borderId="19" xfId="460" applyBorder="1" applyAlignment="1">
      <alignment vertical="center"/>
    </xf>
    <xf numFmtId="38" fontId="0" fillId="0" borderId="36" xfId="460" applyBorder="1" applyAlignment="1">
      <alignment vertical="center"/>
    </xf>
    <xf numFmtId="38" fontId="0" fillId="0" borderId="37" xfId="460" applyBorder="1" applyAlignment="1">
      <alignment vertical="center"/>
    </xf>
    <xf numFmtId="38" fontId="0" fillId="0" borderId="0" xfId="460" applyBorder="1" applyAlignment="1">
      <alignment vertical="center"/>
    </xf>
    <xf numFmtId="38" fontId="0" fillId="0" borderId="38" xfId="460" applyBorder="1" applyAlignment="1">
      <alignment vertical="center"/>
    </xf>
    <xf numFmtId="0" fontId="0" fillId="29" borderId="0" xfId="0" applyFill="1" applyAlignment="1">
      <alignment vertical="center"/>
    </xf>
    <xf numFmtId="38" fontId="0" fillId="29" borderId="0" xfId="460" applyFill="1" applyAlignment="1">
      <alignment vertical="center"/>
    </xf>
    <xf numFmtId="0" fontId="0" fillId="0" borderId="0" xfId="0" applyFill="1" applyAlignment="1">
      <alignment vertical="center"/>
    </xf>
    <xf numFmtId="38" fontId="0" fillId="29" borderId="37" xfId="460" applyFill="1" applyBorder="1" applyAlignment="1">
      <alignment vertical="center"/>
    </xf>
    <xf numFmtId="38" fontId="0" fillId="29" borderId="0" xfId="460" applyFill="1" applyBorder="1" applyAlignment="1">
      <alignment vertical="center"/>
    </xf>
    <xf numFmtId="38" fontId="0" fillId="29" borderId="38" xfId="460" applyFill="1" applyBorder="1" applyAlignment="1">
      <alignment vertical="center"/>
    </xf>
    <xf numFmtId="0" fontId="0" fillId="5" borderId="0" xfId="0" applyFill="1" applyAlignment="1">
      <alignment vertical="center"/>
    </xf>
    <xf numFmtId="38" fontId="0" fillId="5" borderId="0" xfId="460" applyFill="1" applyAlignment="1">
      <alignment vertical="center"/>
    </xf>
    <xf numFmtId="38" fontId="0" fillId="5" borderId="37" xfId="460" applyFill="1" applyBorder="1" applyAlignment="1">
      <alignment vertical="center"/>
    </xf>
    <xf numFmtId="38" fontId="0" fillId="5" borderId="0" xfId="460" applyFill="1" applyBorder="1" applyAlignment="1">
      <alignment vertical="center"/>
    </xf>
    <xf numFmtId="38" fontId="0" fillId="5" borderId="38" xfId="460" applyFill="1" applyBorder="1" applyAlignment="1">
      <alignment vertical="center"/>
    </xf>
    <xf numFmtId="0" fontId="0" fillId="8" borderId="0" xfId="0" applyFill="1" applyAlignment="1">
      <alignment vertical="center"/>
    </xf>
    <xf numFmtId="0" fontId="0" fillId="8" borderId="0" xfId="0" applyFill="1" applyAlignment="1">
      <alignment vertical="center"/>
    </xf>
    <xf numFmtId="38" fontId="0" fillId="8" borderId="0" xfId="460" applyFill="1" applyAlignment="1">
      <alignment vertical="center"/>
    </xf>
    <xf numFmtId="38" fontId="0" fillId="8" borderId="37" xfId="460" applyFill="1" applyBorder="1" applyAlignment="1">
      <alignment vertical="center"/>
    </xf>
    <xf numFmtId="38" fontId="0" fillId="8" borderId="0" xfId="460" applyFill="1" applyBorder="1" applyAlignment="1">
      <alignment vertical="center"/>
    </xf>
    <xf numFmtId="38" fontId="0" fillId="8" borderId="38" xfId="460" applyFill="1" applyBorder="1" applyAlignment="1">
      <alignment vertical="center"/>
    </xf>
    <xf numFmtId="38" fontId="0" fillId="8" borderId="39" xfId="460" applyFill="1" applyBorder="1" applyAlignment="1">
      <alignment vertical="center"/>
    </xf>
    <xf numFmtId="38" fontId="0" fillId="8" borderId="14" xfId="460" applyFill="1" applyBorder="1" applyAlignment="1">
      <alignment vertical="center"/>
    </xf>
    <xf numFmtId="38" fontId="0" fillId="8" borderId="40" xfId="460" applyFill="1" applyBorder="1" applyAlignment="1">
      <alignment vertical="center"/>
    </xf>
    <xf numFmtId="260" fontId="12" fillId="0" borderId="0" xfId="460" applyNumberFormat="1" applyFont="1" applyAlignment="1">
      <alignment vertical="center"/>
    </xf>
    <xf numFmtId="261" fontId="12" fillId="0" borderId="0" xfId="0" applyNumberFormat="1" applyFont="1" applyAlignment="1">
      <alignment vertical="center"/>
    </xf>
    <xf numFmtId="0" fontId="0" fillId="0" borderId="0" xfId="0" applyBorder="1" applyAlignment="1">
      <alignment vertical="center" wrapText="1"/>
    </xf>
    <xf numFmtId="180" fontId="7" fillId="0" borderId="22" xfId="0" applyNumberFormat="1" applyFont="1" applyBorder="1" applyAlignment="1">
      <alignment vertical="center" wrapText="1"/>
    </xf>
    <xf numFmtId="177" fontId="12" fillId="0" borderId="28" xfId="426" applyNumberFormat="1" applyFont="1" applyFill="1" applyBorder="1" applyAlignment="1">
      <alignment vertical="center"/>
    </xf>
    <xf numFmtId="186" fontId="12" fillId="22" borderId="17" xfId="426" applyNumberFormat="1" applyFont="1" applyFill="1" applyBorder="1" applyAlignment="1">
      <alignment vertical="center"/>
    </xf>
    <xf numFmtId="262" fontId="12" fillId="0" borderId="0" xfId="0" applyNumberFormat="1" applyFont="1" applyAlignment="1">
      <alignment vertical="center"/>
    </xf>
    <xf numFmtId="263" fontId="12" fillId="0" borderId="8" xfId="460" applyNumberFormat="1" applyFont="1" applyFill="1" applyBorder="1" applyAlignment="1">
      <alignment horizontal="right" vertical="center"/>
    </xf>
    <xf numFmtId="186" fontId="12" fillId="0" borderId="31" xfId="0" applyNumberFormat="1" applyFont="1" applyFill="1" applyBorder="1" applyAlignment="1">
      <alignment vertical="center"/>
    </xf>
    <xf numFmtId="186" fontId="12" fillId="0" borderId="17" xfId="426" applyNumberFormat="1" applyFont="1" applyFill="1" applyBorder="1" applyAlignment="1">
      <alignment vertical="center"/>
    </xf>
    <xf numFmtId="186" fontId="12" fillId="22" borderId="17" xfId="0" applyNumberFormat="1" applyFont="1" applyFill="1" applyBorder="1" applyAlignment="1">
      <alignment vertical="center"/>
    </xf>
    <xf numFmtId="186" fontId="12" fillId="0" borderId="17" xfId="0" applyNumberFormat="1" applyFont="1" applyFill="1" applyBorder="1" applyAlignment="1">
      <alignment vertical="center"/>
    </xf>
    <xf numFmtId="186" fontId="12" fillId="22" borderId="28" xfId="0" applyNumberFormat="1" applyFont="1" applyFill="1" applyBorder="1" applyAlignment="1">
      <alignment vertical="center"/>
    </xf>
    <xf numFmtId="186" fontId="12" fillId="0" borderId="28" xfId="0" applyNumberFormat="1" applyFont="1" applyFill="1" applyBorder="1" applyAlignment="1">
      <alignment vertical="center"/>
    </xf>
    <xf numFmtId="186" fontId="12" fillId="22" borderId="17" xfId="460" applyNumberFormat="1" applyFont="1" applyFill="1" applyBorder="1" applyAlignment="1">
      <alignment vertical="center"/>
    </xf>
    <xf numFmtId="186" fontId="12" fillId="0" borderId="17" xfId="460" applyNumberFormat="1" applyFont="1" applyFill="1" applyBorder="1" applyAlignment="1">
      <alignment vertical="center"/>
    </xf>
    <xf numFmtId="186" fontId="12" fillId="22" borderId="28" xfId="460" applyNumberFormat="1" applyFont="1" applyFill="1" applyBorder="1" applyAlignment="1">
      <alignment vertical="center"/>
    </xf>
    <xf numFmtId="186" fontId="12" fillId="0" borderId="28" xfId="460" applyNumberFormat="1" applyFont="1" applyFill="1" applyBorder="1" applyAlignment="1">
      <alignment vertical="center"/>
    </xf>
    <xf numFmtId="186" fontId="12" fillId="22" borderId="30" xfId="0" applyNumberFormat="1" applyFont="1" applyFill="1" applyBorder="1" applyAlignment="1">
      <alignment vertical="center"/>
    </xf>
    <xf numFmtId="186" fontId="12" fillId="0" borderId="32" xfId="0" applyNumberFormat="1" applyFont="1" applyFill="1" applyBorder="1" applyAlignment="1">
      <alignment vertical="center"/>
    </xf>
    <xf numFmtId="186" fontId="12" fillId="0" borderId="30" xfId="460" applyNumberFormat="1" applyFont="1" applyFill="1" applyBorder="1" applyAlignment="1">
      <alignment vertical="center"/>
    </xf>
    <xf numFmtId="186" fontId="12" fillId="22" borderId="30" xfId="460" applyNumberFormat="1" applyFont="1" applyFill="1" applyBorder="1" applyAlignment="1">
      <alignment vertical="center"/>
    </xf>
    <xf numFmtId="263" fontId="12" fillId="0" borderId="8" xfId="460" applyNumberFormat="1" applyFont="1" applyFill="1" applyBorder="1" applyAlignment="1">
      <alignment vertical="center"/>
    </xf>
    <xf numFmtId="263" fontId="12" fillId="0" borderId="0" xfId="460" applyNumberFormat="1" applyFont="1" applyFill="1" applyBorder="1" applyAlignment="1">
      <alignment vertical="center"/>
    </xf>
    <xf numFmtId="263" fontId="12" fillId="0" borderId="0" xfId="460" applyNumberFormat="1" applyFont="1" applyFill="1" applyBorder="1" applyAlignment="1">
      <alignment horizontal="right" vertical="center"/>
    </xf>
    <xf numFmtId="184" fontId="12" fillId="0" borderId="0" xfId="460" applyNumberFormat="1" applyFont="1" applyFill="1" applyBorder="1" applyAlignment="1">
      <alignment vertical="center"/>
    </xf>
    <xf numFmtId="184" fontId="12" fillId="0" borderId="0" xfId="460" applyNumberFormat="1" applyFont="1" applyFill="1" applyBorder="1" applyAlignment="1">
      <alignment horizontal="right" vertical="center"/>
    </xf>
    <xf numFmtId="38" fontId="12" fillId="4" borderId="0" xfId="460" applyFont="1" applyFill="1" applyAlignment="1">
      <alignment vertical="center"/>
    </xf>
    <xf numFmtId="180" fontId="7" fillId="0" borderId="0" xfId="0" applyNumberFormat="1" applyFont="1" applyBorder="1" applyAlignment="1">
      <alignment horizontal="left" vertical="center" wrapText="1"/>
    </xf>
    <xf numFmtId="180" fontId="7" fillId="0" borderId="0" xfId="0" applyNumberFormat="1" applyFont="1" applyBorder="1" applyAlignment="1">
      <alignment vertical="center" wrapText="1"/>
    </xf>
    <xf numFmtId="0" fontId="7" fillId="0" borderId="28" xfId="0" applyFont="1" applyBorder="1" applyAlignment="1">
      <alignment horizontal="distributed" vertical="center" indent="2"/>
    </xf>
    <xf numFmtId="0" fontId="7" fillId="0" borderId="17" xfId="0" applyFont="1" applyBorder="1" applyAlignment="1">
      <alignment horizontal="distributed" vertical="center" indent="1"/>
    </xf>
    <xf numFmtId="0" fontId="7" fillId="0" borderId="41" xfId="0" applyFont="1" applyBorder="1" applyAlignment="1">
      <alignment horizontal="distributed" vertical="center" indent="1"/>
    </xf>
    <xf numFmtId="176" fontId="12" fillId="0" borderId="41" xfId="460" applyNumberFormat="1" applyFont="1" applyFill="1" applyBorder="1" applyAlignment="1">
      <alignment vertical="center"/>
    </xf>
    <xf numFmtId="0" fontId="12" fillId="0" borderId="23" xfId="0" applyFont="1" applyFill="1" applyBorder="1" applyAlignment="1">
      <alignment vertical="center"/>
    </xf>
    <xf numFmtId="0" fontId="12" fillId="0" borderId="17" xfId="0" applyFont="1" applyBorder="1" applyAlignment="1">
      <alignment horizontal="left" vertical="center" indent="1"/>
    </xf>
    <xf numFmtId="0" fontId="12" fillId="0" borderId="41" xfId="0" applyFont="1" applyBorder="1" applyAlignment="1">
      <alignment horizontal="left" vertical="center" indent="1"/>
    </xf>
    <xf numFmtId="176" fontId="12" fillId="0" borderId="31" xfId="460" applyNumberFormat="1" applyFont="1" applyFill="1" applyBorder="1" applyAlignment="1">
      <alignment vertical="center"/>
    </xf>
    <xf numFmtId="0" fontId="12" fillId="0" borderId="28" xfId="0" applyFont="1" applyFill="1" applyBorder="1" applyAlignment="1">
      <alignment horizontal="left" vertical="center" indent="2"/>
    </xf>
    <xf numFmtId="176" fontId="12" fillId="22" borderId="30" xfId="460" applyNumberFormat="1" applyFont="1" applyFill="1" applyBorder="1" applyAlignment="1">
      <alignment vertical="center"/>
    </xf>
    <xf numFmtId="176" fontId="12" fillId="22" borderId="17" xfId="460" applyNumberFormat="1" applyFont="1" applyFill="1" applyBorder="1" applyAlignment="1">
      <alignment vertical="center"/>
    </xf>
    <xf numFmtId="176" fontId="12" fillId="22" borderId="28" xfId="460" applyNumberFormat="1" applyFont="1" applyFill="1" applyBorder="1" applyAlignment="1">
      <alignment vertical="center"/>
    </xf>
    <xf numFmtId="0" fontId="13" fillId="0" borderId="0" xfId="524" applyFont="1" applyAlignment="1">
      <alignment vertical="center"/>
      <protection/>
    </xf>
    <xf numFmtId="0" fontId="13" fillId="0" borderId="0" xfId="524" applyFont="1" applyAlignment="1">
      <alignment horizontal="left" vertical="center"/>
      <protection/>
    </xf>
    <xf numFmtId="38" fontId="13" fillId="0" borderId="0" xfId="524" applyNumberFormat="1" applyFont="1" applyAlignment="1">
      <alignment vertical="center"/>
      <protection/>
    </xf>
    <xf numFmtId="0" fontId="0" fillId="0" borderId="0" xfId="524" applyFont="1" applyAlignment="1">
      <alignment vertical="center"/>
      <protection/>
    </xf>
    <xf numFmtId="0" fontId="12" fillId="5" borderId="29" xfId="524" applyFont="1" applyFill="1" applyBorder="1" applyAlignment="1">
      <alignment vertical="center"/>
      <protection/>
    </xf>
    <xf numFmtId="0" fontId="13" fillId="5" borderId="42" xfId="524" applyFont="1" applyFill="1" applyBorder="1" applyAlignment="1">
      <alignment horizontal="center" vertical="center"/>
      <protection/>
    </xf>
    <xf numFmtId="38" fontId="13" fillId="5" borderId="8" xfId="460" applyFont="1" applyFill="1" applyBorder="1" applyAlignment="1">
      <alignment horizontal="right" vertical="center"/>
    </xf>
    <xf numFmtId="0" fontId="13" fillId="5" borderId="20" xfId="524" applyFont="1" applyFill="1" applyBorder="1" applyAlignment="1">
      <alignment vertical="center"/>
      <protection/>
    </xf>
    <xf numFmtId="0" fontId="0" fillId="0" borderId="30" xfId="524" applyFont="1" applyBorder="1" applyAlignment="1">
      <alignment horizontal="left" vertical="center"/>
      <protection/>
    </xf>
    <xf numFmtId="38" fontId="13" fillId="0" borderId="17" xfId="460" applyFont="1" applyBorder="1" applyAlignment="1">
      <alignment horizontal="right" vertical="center"/>
    </xf>
    <xf numFmtId="0" fontId="0" fillId="0" borderId="17" xfId="524" applyFont="1" applyBorder="1" applyAlignment="1">
      <alignment horizontal="left" vertical="center"/>
      <protection/>
    </xf>
    <xf numFmtId="38" fontId="13" fillId="0" borderId="17" xfId="460" applyFont="1" applyFill="1" applyBorder="1" applyAlignment="1">
      <alignment horizontal="right" vertical="center"/>
    </xf>
    <xf numFmtId="0" fontId="145" fillId="0" borderId="17" xfId="524" applyFont="1" applyBorder="1" applyAlignment="1">
      <alignment horizontal="left" vertical="center"/>
      <protection/>
    </xf>
    <xf numFmtId="0" fontId="13" fillId="0" borderId="28" xfId="524" applyFont="1" applyBorder="1" applyAlignment="1">
      <alignment horizontal="left" vertical="center"/>
      <protection/>
    </xf>
    <xf numFmtId="38" fontId="13" fillId="0" borderId="28" xfId="460" applyFont="1" applyBorder="1" applyAlignment="1">
      <alignment horizontal="right" vertical="center"/>
    </xf>
    <xf numFmtId="38" fontId="13" fillId="2" borderId="17" xfId="460" applyFont="1" applyFill="1" applyBorder="1" applyAlignment="1">
      <alignment horizontal="right" vertical="center"/>
    </xf>
    <xf numFmtId="0" fontId="13" fillId="5" borderId="34" xfId="524" applyFont="1" applyFill="1" applyBorder="1" applyAlignment="1">
      <alignment vertical="center"/>
      <protection/>
    </xf>
    <xf numFmtId="0" fontId="13" fillId="5" borderId="43" xfId="524" applyFont="1" applyFill="1" applyBorder="1" applyAlignment="1">
      <alignment horizontal="center" vertical="center"/>
      <protection/>
    </xf>
    <xf numFmtId="0" fontId="13" fillId="0" borderId="30" xfId="524" applyFont="1" applyBorder="1" applyAlignment="1">
      <alignment horizontal="left" vertical="center"/>
      <protection/>
    </xf>
    <xf numFmtId="38" fontId="13" fillId="0" borderId="30" xfId="460" applyFont="1" applyBorder="1" applyAlignment="1">
      <alignment horizontal="right" vertical="center"/>
    </xf>
    <xf numFmtId="0" fontId="13" fillId="0" borderId="17" xfId="524" applyFont="1" applyBorder="1" applyAlignment="1">
      <alignment horizontal="left" vertical="center"/>
      <protection/>
    </xf>
    <xf numFmtId="0" fontId="13" fillId="0" borderId="28" xfId="524" applyFont="1" applyBorder="1" applyAlignment="1">
      <alignment vertical="center"/>
      <protection/>
    </xf>
    <xf numFmtId="0" fontId="13" fillId="0" borderId="17" xfId="524" applyFont="1" applyBorder="1" applyAlignment="1">
      <alignment horizontal="left" vertical="center" wrapText="1"/>
      <protection/>
    </xf>
    <xf numFmtId="0" fontId="0" fillId="0" borderId="17" xfId="524" applyFont="1" applyBorder="1" applyAlignment="1">
      <alignment horizontal="left" vertical="center" wrapText="1"/>
      <protection/>
    </xf>
    <xf numFmtId="0" fontId="13" fillId="5" borderId="17" xfId="524" applyFont="1" applyFill="1" applyBorder="1" applyAlignment="1">
      <alignment vertical="center"/>
      <protection/>
    </xf>
    <xf numFmtId="0" fontId="13" fillId="0" borderId="28" xfId="524" applyFont="1" applyBorder="1" applyAlignment="1">
      <alignment horizontal="left" vertical="center" wrapText="1"/>
      <protection/>
    </xf>
    <xf numFmtId="0" fontId="0" fillId="0" borderId="0" xfId="524" applyFont="1" applyAlignment="1">
      <alignment horizontal="right" vertical="center"/>
      <protection/>
    </xf>
    <xf numFmtId="0" fontId="0" fillId="9" borderId="29" xfId="524" applyFont="1" applyFill="1" applyBorder="1" applyAlignment="1">
      <alignment vertical="center"/>
      <protection/>
    </xf>
    <xf numFmtId="0" fontId="13" fillId="9" borderId="10" xfId="524" applyFont="1" applyFill="1" applyBorder="1" applyAlignment="1">
      <alignment horizontal="center" vertical="center"/>
      <protection/>
    </xf>
    <xf numFmtId="0" fontId="13" fillId="9" borderId="8" xfId="524" applyFont="1" applyFill="1" applyBorder="1" applyAlignment="1">
      <alignment vertical="center"/>
      <protection/>
    </xf>
    <xf numFmtId="38" fontId="13" fillId="9" borderId="8" xfId="460" applyFont="1" applyFill="1" applyBorder="1" applyAlignment="1">
      <alignment vertical="center"/>
    </xf>
    <xf numFmtId="0" fontId="13" fillId="9" borderId="20" xfId="524" applyFont="1" applyFill="1" applyBorder="1" applyAlignment="1">
      <alignment vertical="center"/>
      <protection/>
    </xf>
    <xf numFmtId="0" fontId="13" fillId="0" borderId="30" xfId="524" applyFont="1" applyBorder="1" applyAlignment="1">
      <alignment vertical="center"/>
      <protection/>
    </xf>
    <xf numFmtId="0" fontId="13" fillId="0" borderId="17" xfId="524" applyFont="1" applyBorder="1" applyAlignment="1">
      <alignment vertical="center"/>
      <protection/>
    </xf>
    <xf numFmtId="38" fontId="13" fillId="0" borderId="17" xfId="524" applyNumberFormat="1" applyFont="1" applyBorder="1" applyAlignment="1">
      <alignment vertical="center"/>
      <protection/>
    </xf>
    <xf numFmtId="0" fontId="13" fillId="9" borderId="34" xfId="524" applyFont="1" applyFill="1" applyBorder="1" applyAlignment="1">
      <alignment vertical="center"/>
      <protection/>
    </xf>
    <xf numFmtId="38" fontId="13" fillId="0" borderId="28" xfId="524" applyNumberFormat="1" applyFont="1" applyBorder="1" applyAlignment="1">
      <alignment vertical="center"/>
      <protection/>
    </xf>
    <xf numFmtId="38" fontId="13" fillId="9" borderId="30" xfId="460" applyFont="1" applyFill="1" applyBorder="1" applyAlignment="1">
      <alignment vertical="center"/>
    </xf>
    <xf numFmtId="0" fontId="13" fillId="22" borderId="29" xfId="524" applyFont="1" applyFill="1" applyBorder="1" applyAlignment="1">
      <alignment horizontal="left" vertical="center"/>
      <protection/>
    </xf>
    <xf numFmtId="0" fontId="13" fillId="22" borderId="0" xfId="524" applyFont="1" applyFill="1" applyAlignment="1">
      <alignment vertical="center"/>
      <protection/>
    </xf>
    <xf numFmtId="38" fontId="13" fillId="22" borderId="30" xfId="460" applyFont="1" applyFill="1" applyBorder="1" applyAlignment="1">
      <alignment vertical="center"/>
    </xf>
    <xf numFmtId="0" fontId="13" fillId="0" borderId="20" xfId="524" applyFont="1" applyBorder="1" applyAlignment="1">
      <alignment horizontal="left" vertical="center"/>
      <protection/>
    </xf>
    <xf numFmtId="38" fontId="13" fillId="0" borderId="17" xfId="460" applyFont="1" applyBorder="1" applyAlignment="1">
      <alignment vertical="center"/>
    </xf>
    <xf numFmtId="0" fontId="13" fillId="22" borderId="20" xfId="524" applyFont="1" applyFill="1" applyBorder="1" applyAlignment="1">
      <alignment horizontal="left" vertical="center"/>
      <protection/>
    </xf>
    <xf numFmtId="38" fontId="13" fillId="22" borderId="17" xfId="460" applyFont="1" applyFill="1" applyBorder="1" applyAlignment="1">
      <alignment vertical="center"/>
    </xf>
    <xf numFmtId="0" fontId="13" fillId="0" borderId="34" xfId="524" applyFont="1" applyBorder="1" applyAlignment="1">
      <alignment horizontal="left" vertical="center"/>
      <protection/>
    </xf>
    <xf numFmtId="0" fontId="13" fillId="0" borderId="3" xfId="524" applyFont="1" applyBorder="1" applyAlignment="1">
      <alignment vertical="center"/>
      <protection/>
    </xf>
    <xf numFmtId="38" fontId="13" fillId="0" borderId="28" xfId="460" applyFont="1" applyBorder="1" applyAlignment="1">
      <alignment vertical="center"/>
    </xf>
    <xf numFmtId="0" fontId="2" fillId="0" borderId="0" xfId="437" applyAlignment="1">
      <alignment vertical="center"/>
    </xf>
    <xf numFmtId="38" fontId="12" fillId="0" borderId="23" xfId="460" applyFont="1" applyFill="1" applyBorder="1" applyAlignment="1">
      <alignment vertical="center"/>
    </xf>
    <xf numFmtId="40" fontId="12" fillId="0" borderId="0" xfId="460" applyNumberFormat="1" applyFont="1" applyFill="1" applyAlignment="1">
      <alignment vertical="center"/>
    </xf>
    <xf numFmtId="176" fontId="12" fillId="8" borderId="17" xfId="460" applyNumberFormat="1" applyFont="1" applyFill="1" applyBorder="1" applyAlignment="1">
      <alignment vertical="center"/>
    </xf>
    <xf numFmtId="176" fontId="12" fillId="8" borderId="28" xfId="460" applyNumberFormat="1" applyFont="1" applyFill="1" applyBorder="1" applyAlignment="1">
      <alignment vertical="center"/>
    </xf>
    <xf numFmtId="176" fontId="12" fillId="8" borderId="8" xfId="460" applyNumberFormat="1" applyFont="1" applyFill="1" applyBorder="1" applyAlignment="1">
      <alignment vertical="center"/>
    </xf>
    <xf numFmtId="184" fontId="12" fillId="8" borderId="8" xfId="460" applyNumberFormat="1" applyFont="1" applyFill="1" applyBorder="1" applyAlignment="1">
      <alignment vertical="center"/>
    </xf>
    <xf numFmtId="176" fontId="13" fillId="0" borderId="30" xfId="0" applyNumberFormat="1" applyFont="1" applyFill="1" applyBorder="1" applyAlignment="1">
      <alignment vertical="center"/>
    </xf>
    <xf numFmtId="176" fontId="13" fillId="0" borderId="17" xfId="0" applyNumberFormat="1" applyFont="1" applyFill="1" applyBorder="1" applyAlignment="1">
      <alignment vertical="center"/>
    </xf>
    <xf numFmtId="0" fontId="0" fillId="0" borderId="0" xfId="0" applyFont="1" applyAlignment="1">
      <alignment horizontal="right" vertical="center"/>
    </xf>
    <xf numFmtId="180" fontId="7" fillId="0" borderId="32" xfId="0" applyNumberFormat="1" applyFont="1" applyBorder="1" applyAlignment="1">
      <alignment horizontal="distributed" vertical="center" indent="1"/>
    </xf>
    <xf numFmtId="0" fontId="7" fillId="0" borderId="32" xfId="0" applyFont="1" applyBorder="1" applyAlignment="1">
      <alignment horizontal="distributed" vertical="center" indent="1"/>
    </xf>
    <xf numFmtId="0" fontId="13" fillId="0" borderId="44" xfId="0" applyFont="1" applyFill="1" applyBorder="1" applyAlignment="1">
      <alignment vertical="center"/>
    </xf>
    <xf numFmtId="0" fontId="13" fillId="0" borderId="44" xfId="0" applyFont="1" applyBorder="1" applyAlignment="1">
      <alignment vertical="center"/>
    </xf>
    <xf numFmtId="176" fontId="12" fillId="0" borderId="45" xfId="460" applyNumberFormat="1" applyFont="1" applyFill="1" applyBorder="1" applyAlignment="1">
      <alignment vertical="center"/>
    </xf>
    <xf numFmtId="0" fontId="7" fillId="0" borderId="46" xfId="0" applyFont="1" applyFill="1" applyBorder="1" applyAlignment="1">
      <alignment horizontal="center" vertical="center"/>
    </xf>
    <xf numFmtId="0" fontId="13" fillId="0" borderId="0" xfId="0" applyFont="1" applyAlignment="1">
      <alignment horizontal="center" vertical="center"/>
    </xf>
    <xf numFmtId="0" fontId="7" fillId="0" borderId="0" xfId="0" applyFont="1" applyFill="1" applyBorder="1" applyAlignment="1">
      <alignment horizontal="center" vertical="center"/>
    </xf>
    <xf numFmtId="180" fontId="7" fillId="0" borderId="8" xfId="0" applyNumberFormat="1" applyFont="1" applyBorder="1" applyAlignment="1">
      <alignment horizontal="distributed" vertical="center" indent="2"/>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0" fillId="0" borderId="0" xfId="0" applyFont="1" applyBorder="1" applyAlignment="1">
      <alignment horizontal="center" vertical="center" wrapText="1"/>
    </xf>
    <xf numFmtId="0" fontId="132" fillId="0" borderId="0" xfId="0" applyFont="1" applyAlignment="1">
      <alignment horizontal="center" vertical="center"/>
    </xf>
    <xf numFmtId="0" fontId="0" fillId="0" borderId="30" xfId="0" applyFont="1" applyBorder="1" applyAlignment="1">
      <alignment horizontal="center" vertical="center"/>
    </xf>
    <xf numFmtId="0" fontId="13" fillId="0" borderId="28" xfId="0" applyFont="1" applyBorder="1" applyAlignment="1">
      <alignment horizontal="center" vertical="center"/>
    </xf>
    <xf numFmtId="180" fontId="0" fillId="0" borderId="20" xfId="0" applyNumberFormat="1" applyFont="1" applyBorder="1" applyAlignment="1">
      <alignment horizontal="center" vertical="center"/>
    </xf>
    <xf numFmtId="180" fontId="0" fillId="0" borderId="30" xfId="0" applyNumberFormat="1" applyFont="1" applyBorder="1" applyAlignment="1">
      <alignment horizontal="center" vertical="center"/>
    </xf>
    <xf numFmtId="0" fontId="0" fillId="0" borderId="17" xfId="0" applyFont="1" applyBorder="1" applyAlignment="1">
      <alignment horizontal="center" vertical="center"/>
    </xf>
    <xf numFmtId="180" fontId="0" fillId="0" borderId="8" xfId="0" applyNumberFormat="1" applyFont="1" applyBorder="1" applyAlignment="1">
      <alignment horizontal="center" vertical="center"/>
    </xf>
    <xf numFmtId="180" fontId="0" fillId="0" borderId="17" xfId="0" applyNumberFormat="1" applyFont="1" applyBorder="1" applyAlignment="1">
      <alignment horizontal="center" vertical="center"/>
    </xf>
    <xf numFmtId="180" fontId="0" fillId="0" borderId="32" xfId="0" applyNumberFormat="1" applyFont="1" applyBorder="1" applyAlignment="1">
      <alignment horizontal="center" vertical="center"/>
    </xf>
    <xf numFmtId="180" fontId="0" fillId="0" borderId="31" xfId="0" applyNumberFormat="1" applyFont="1" applyBorder="1" applyAlignment="1">
      <alignment horizontal="center" vertical="center"/>
    </xf>
    <xf numFmtId="0" fontId="0" fillId="0" borderId="0" xfId="0" applyFont="1" applyAlignment="1">
      <alignment horizontal="center" vertical="center"/>
    </xf>
    <xf numFmtId="0" fontId="0" fillId="0" borderId="29" xfId="0" applyFont="1" applyBorder="1" applyAlignment="1">
      <alignment horizontal="center" vertical="center"/>
    </xf>
    <xf numFmtId="0" fontId="0" fillId="0" borderId="8" xfId="0" applyFont="1" applyBorder="1" applyAlignment="1">
      <alignment horizontal="center" vertical="center"/>
    </xf>
    <xf numFmtId="0" fontId="13" fillId="0" borderId="0" xfId="0" applyFont="1" applyBorder="1" applyAlignment="1">
      <alignment horizontal="center" vertical="center"/>
    </xf>
    <xf numFmtId="0" fontId="0" fillId="0" borderId="30" xfId="0" applyFont="1" applyBorder="1" applyAlignment="1">
      <alignment horizontal="center" vertical="center" wrapText="1"/>
    </xf>
    <xf numFmtId="0" fontId="13" fillId="0" borderId="28" xfId="0" applyFont="1" applyBorder="1" applyAlignment="1">
      <alignment horizontal="center" vertical="center" wrapText="1"/>
    </xf>
    <xf numFmtId="0" fontId="0" fillId="0" borderId="28" xfId="0" applyFont="1" applyBorder="1" applyAlignment="1">
      <alignment horizontal="center" vertical="center"/>
    </xf>
    <xf numFmtId="0" fontId="13" fillId="0" borderId="30" xfId="0" applyFont="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Border="1" applyAlignment="1">
      <alignment horizontal="center"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45" xfId="0" applyFont="1" applyBorder="1" applyAlignment="1">
      <alignment horizontal="center" vertical="center"/>
    </xf>
    <xf numFmtId="0" fontId="0" fillId="0" borderId="44" xfId="0" applyFont="1" applyBorder="1" applyAlignment="1">
      <alignment horizontal="center" vertical="center"/>
    </xf>
    <xf numFmtId="0" fontId="7" fillId="0" borderId="47" xfId="0" applyFont="1" applyBorder="1" applyAlignment="1">
      <alignment horizontal="distributed" vertical="center" indent="1"/>
    </xf>
    <xf numFmtId="0" fontId="0" fillId="0" borderId="33" xfId="0" applyFont="1" applyBorder="1" applyAlignment="1">
      <alignment horizontal="center" vertical="center"/>
    </xf>
    <xf numFmtId="0" fontId="13" fillId="0" borderId="33" xfId="0" applyFont="1" applyFill="1" applyBorder="1" applyAlignment="1">
      <alignment vertical="center"/>
    </xf>
    <xf numFmtId="0" fontId="13" fillId="0" borderId="33" xfId="0" applyFont="1" applyBorder="1" applyAlignment="1">
      <alignment vertical="center"/>
    </xf>
    <xf numFmtId="176" fontId="12" fillId="0" borderId="47" xfId="460" applyNumberFormat="1" applyFont="1" applyFill="1" applyBorder="1" applyAlignment="1">
      <alignment vertical="center"/>
    </xf>
    <xf numFmtId="0" fontId="13" fillId="0" borderId="8" xfId="0" applyFont="1" applyFill="1" applyBorder="1" applyAlignment="1">
      <alignment vertical="center"/>
    </xf>
    <xf numFmtId="0" fontId="13" fillId="0" borderId="8" xfId="0" applyFont="1" applyBorder="1" applyAlignment="1">
      <alignment vertical="center"/>
    </xf>
    <xf numFmtId="0" fontId="7" fillId="0" borderId="32" xfId="0" applyFont="1" applyFill="1" applyBorder="1" applyAlignment="1">
      <alignment horizontal="distributed" vertical="center" indent="1"/>
    </xf>
    <xf numFmtId="0" fontId="0" fillId="0" borderId="47" xfId="0" applyFont="1" applyBorder="1" applyAlignment="1">
      <alignment horizontal="center" vertical="center"/>
    </xf>
    <xf numFmtId="0" fontId="148" fillId="0" borderId="0" xfId="0" applyFont="1" applyAlignment="1">
      <alignment vertical="center"/>
    </xf>
    <xf numFmtId="41" fontId="12" fillId="0" borderId="8" xfId="460" applyNumberFormat="1" applyFont="1" applyFill="1" applyBorder="1" applyAlignment="1">
      <alignment vertical="center"/>
    </xf>
    <xf numFmtId="41" fontId="12" fillId="0" borderId="30" xfId="0" applyNumberFormat="1" applyFont="1" applyFill="1" applyBorder="1" applyAlignment="1">
      <alignment vertical="center"/>
    </xf>
    <xf numFmtId="41" fontId="12" fillId="0" borderId="17" xfId="0" applyNumberFormat="1" applyFont="1" applyFill="1" applyBorder="1" applyAlignment="1">
      <alignment vertical="center"/>
    </xf>
    <xf numFmtId="41" fontId="12" fillId="0" borderId="8" xfId="0" applyNumberFormat="1" applyFont="1" applyFill="1" applyBorder="1" applyAlignment="1">
      <alignment vertical="center"/>
    </xf>
    <xf numFmtId="41" fontId="12" fillId="0" borderId="28" xfId="0" applyNumberFormat="1" applyFont="1" applyFill="1" applyBorder="1" applyAlignment="1">
      <alignment vertical="center"/>
    </xf>
    <xf numFmtId="180" fontId="149" fillId="0" borderId="45" xfId="0" applyNumberFormat="1" applyFont="1" applyBorder="1" applyAlignment="1">
      <alignment horizontal="left" vertical="center" indent="2"/>
    </xf>
    <xf numFmtId="0" fontId="62" fillId="0" borderId="0" xfId="0" applyFont="1" applyAlignment="1">
      <alignment vertical="center"/>
    </xf>
    <xf numFmtId="0" fontId="62" fillId="0" borderId="0" xfId="0" applyFont="1" applyFill="1" applyAlignment="1">
      <alignment vertical="center"/>
    </xf>
    <xf numFmtId="58" fontId="49" fillId="0" borderId="0" xfId="0" applyNumberFormat="1" applyFont="1" applyAlignment="1" quotePrefix="1">
      <alignment horizontal="right" vertical="center"/>
    </xf>
    <xf numFmtId="0" fontId="151" fillId="0" borderId="0" xfId="0" applyFont="1" applyBorder="1" applyAlignment="1">
      <alignment horizontal="center" vertical="center" wrapText="1"/>
    </xf>
    <xf numFmtId="0" fontId="49" fillId="0" borderId="0" xfId="0" applyFont="1" applyAlignment="1">
      <alignment vertical="center"/>
    </xf>
    <xf numFmtId="0" fontId="49" fillId="0" borderId="3" xfId="0" applyFont="1" applyFill="1" applyBorder="1" applyAlignment="1">
      <alignment horizontal="center" vertical="center"/>
    </xf>
    <xf numFmtId="180" fontId="49" fillId="0" borderId="43" xfId="0" applyNumberFormat="1" applyFont="1" applyBorder="1" applyAlignment="1">
      <alignment horizontal="left" vertical="center" indent="1"/>
    </xf>
    <xf numFmtId="265" fontId="49" fillId="0" borderId="30" xfId="460" applyNumberFormat="1" applyFont="1" applyFill="1" applyBorder="1" applyAlignment="1">
      <alignment vertical="center"/>
    </xf>
    <xf numFmtId="180" fontId="49" fillId="0" borderId="0" xfId="0" applyNumberFormat="1" applyFont="1" applyAlignment="1">
      <alignment vertical="center"/>
    </xf>
    <xf numFmtId="180" fontId="49" fillId="0" borderId="20" xfId="0" applyNumberFormat="1" applyFont="1" applyBorder="1" applyAlignment="1">
      <alignment horizontal="left" vertical="center" indent="1"/>
    </xf>
    <xf numFmtId="41" fontId="49" fillId="0" borderId="30" xfId="0" applyNumberFormat="1" applyFont="1" applyFill="1" applyBorder="1" applyAlignment="1">
      <alignment vertical="center"/>
    </xf>
    <xf numFmtId="265" fontId="49" fillId="0" borderId="28" xfId="460" applyNumberFormat="1" applyFont="1" applyFill="1" applyBorder="1" applyAlignment="1">
      <alignment vertical="center"/>
    </xf>
    <xf numFmtId="41" fontId="49" fillId="0" borderId="28" xfId="0" applyNumberFormat="1" applyFont="1" applyFill="1" applyBorder="1" applyAlignment="1">
      <alignment vertical="center"/>
    </xf>
    <xf numFmtId="265" fontId="49" fillId="0" borderId="30" xfId="0" applyNumberFormat="1" applyFont="1" applyFill="1" applyBorder="1" applyAlignment="1">
      <alignment vertical="center"/>
    </xf>
    <xf numFmtId="180" fontId="49" fillId="0" borderId="17" xfId="0" applyNumberFormat="1" applyFont="1" applyBorder="1" applyAlignment="1">
      <alignment horizontal="left" vertical="center" indent="2"/>
    </xf>
    <xf numFmtId="186" fontId="49" fillId="0" borderId="17" xfId="0" applyNumberFormat="1" applyFont="1" applyFill="1" applyBorder="1" applyAlignment="1">
      <alignment vertical="center"/>
    </xf>
    <xf numFmtId="265" fontId="49" fillId="0" borderId="17" xfId="0" applyNumberFormat="1" applyFont="1" applyFill="1" applyBorder="1" applyAlignment="1">
      <alignment vertical="center"/>
    </xf>
    <xf numFmtId="41" fontId="49" fillId="0" borderId="17" xfId="0" applyNumberFormat="1" applyFont="1" applyFill="1" applyBorder="1" applyAlignment="1">
      <alignment vertical="center"/>
    </xf>
    <xf numFmtId="180" fontId="49" fillId="0" borderId="28" xfId="0" applyNumberFormat="1" applyFont="1" applyBorder="1" applyAlignment="1">
      <alignment horizontal="left" vertical="center" indent="2"/>
    </xf>
    <xf numFmtId="186" fontId="49" fillId="0" borderId="28" xfId="0" applyNumberFormat="1" applyFont="1" applyFill="1" applyBorder="1" applyAlignment="1">
      <alignment vertical="center"/>
    </xf>
    <xf numFmtId="265" fontId="49" fillId="0" borderId="28" xfId="0" applyNumberFormat="1" applyFont="1" applyFill="1" applyBorder="1" applyAlignment="1">
      <alignment vertical="center"/>
    </xf>
    <xf numFmtId="180" fontId="49" fillId="0" borderId="42" xfId="0" applyNumberFormat="1" applyFont="1" applyBorder="1" applyAlignment="1">
      <alignment horizontal="left" vertical="center" indent="1"/>
    </xf>
    <xf numFmtId="178" fontId="49" fillId="0" borderId="8" xfId="426" applyNumberFormat="1" applyFont="1" applyFill="1" applyBorder="1" applyAlignment="1">
      <alignment vertical="center"/>
    </xf>
    <xf numFmtId="180" fontId="49" fillId="0" borderId="48" xfId="0" applyNumberFormat="1" applyFont="1" applyBorder="1" applyAlignment="1">
      <alignment horizontal="left" vertical="center" indent="1"/>
    </xf>
    <xf numFmtId="265" fontId="49" fillId="0" borderId="31" xfId="0" applyNumberFormat="1" applyFont="1" applyFill="1" applyBorder="1" applyAlignment="1">
      <alignment vertical="center"/>
    </xf>
    <xf numFmtId="0" fontId="49" fillId="0" borderId="17" xfId="0" applyFont="1" applyBorder="1" applyAlignment="1">
      <alignment horizontal="left" vertical="center" indent="2"/>
    </xf>
    <xf numFmtId="180" fontId="49" fillId="0" borderId="0" xfId="0" applyNumberFormat="1" applyFont="1" applyFill="1" applyBorder="1" applyAlignment="1">
      <alignment vertical="center"/>
    </xf>
    <xf numFmtId="0" fontId="49" fillId="0" borderId="43" xfId="0" applyFont="1" applyBorder="1" applyAlignment="1">
      <alignment horizontal="distributed" vertical="center" indent="1"/>
    </xf>
    <xf numFmtId="265" fontId="49" fillId="0" borderId="28" xfId="0" applyNumberFormat="1" applyFont="1" applyFill="1" applyBorder="1" applyAlignment="1">
      <alignment horizontal="right" vertical="center"/>
    </xf>
    <xf numFmtId="176" fontId="49" fillId="0" borderId="8" xfId="460" applyNumberFormat="1" applyFont="1" applyFill="1" applyBorder="1" applyAlignment="1">
      <alignment vertical="center"/>
    </xf>
    <xf numFmtId="0" fontId="49" fillId="0" borderId="46" xfId="0" applyFont="1" applyBorder="1" applyAlignment="1">
      <alignment horizontal="distributed" vertical="center" indent="1"/>
    </xf>
    <xf numFmtId="265" fontId="49" fillId="0" borderId="28" xfId="0" applyNumberFormat="1" applyFont="1" applyFill="1" applyBorder="1" applyAlignment="1">
      <alignment vertical="center"/>
    </xf>
    <xf numFmtId="0" fontId="49" fillId="0" borderId="49" xfId="0" applyFont="1" applyBorder="1" applyAlignment="1">
      <alignment horizontal="left" vertical="center" indent="1"/>
    </xf>
    <xf numFmtId="176" fontId="49" fillId="0" borderId="28" xfId="460" applyNumberFormat="1" applyFont="1" applyFill="1" applyBorder="1" applyAlignment="1">
      <alignment vertical="center"/>
    </xf>
    <xf numFmtId="0" fontId="49" fillId="0" borderId="50" xfId="0" applyFont="1" applyBorder="1" applyAlignment="1">
      <alignment horizontal="distributed" vertical="center" indent="1"/>
    </xf>
    <xf numFmtId="265" fontId="49" fillId="0" borderId="45" xfId="460" applyNumberFormat="1" applyFont="1" applyFill="1" applyBorder="1" applyAlignment="1">
      <alignment vertical="center"/>
    </xf>
    <xf numFmtId="265" fontId="49" fillId="0" borderId="32" xfId="460" applyNumberFormat="1" applyFont="1" applyFill="1" applyBorder="1" applyAlignment="1">
      <alignment vertical="center"/>
    </xf>
    <xf numFmtId="0" fontId="49" fillId="0" borderId="34" xfId="0" applyFont="1" applyBorder="1" applyAlignment="1">
      <alignment horizontal="left" vertical="center" indent="1"/>
    </xf>
    <xf numFmtId="10" fontId="49" fillId="0" borderId="28" xfId="426" applyNumberFormat="1" applyFont="1" applyFill="1" applyBorder="1" applyAlignment="1">
      <alignment vertical="center"/>
    </xf>
    <xf numFmtId="265" fontId="49" fillId="0" borderId="8" xfId="460" applyNumberFormat="1" applyFont="1" applyFill="1" applyBorder="1" applyAlignment="1">
      <alignment horizontal="right" vertical="center"/>
    </xf>
    <xf numFmtId="265" fontId="49" fillId="0" borderId="8" xfId="460" applyNumberFormat="1" applyFont="1" applyFill="1" applyBorder="1" applyAlignment="1">
      <alignment vertical="center"/>
    </xf>
    <xf numFmtId="265" fontId="49" fillId="0" borderId="8" xfId="0" applyNumberFormat="1" applyFont="1" applyFill="1" applyBorder="1" applyAlignment="1">
      <alignment vertical="center"/>
    </xf>
    <xf numFmtId="41" fontId="49" fillId="0" borderId="8" xfId="0" applyNumberFormat="1" applyFont="1" applyFill="1" applyBorder="1" applyAlignment="1">
      <alignment vertical="center"/>
    </xf>
    <xf numFmtId="180" fontId="49" fillId="0" borderId="50" xfId="0" applyNumberFormat="1" applyFont="1" applyBorder="1" applyAlignment="1">
      <alignment horizontal="left" vertical="center" indent="1"/>
    </xf>
    <xf numFmtId="0" fontId="49" fillId="0" borderId="0" xfId="0" applyFont="1" applyFill="1" applyAlignment="1">
      <alignment horizontal="right" vertical="center"/>
    </xf>
    <xf numFmtId="0" fontId="49" fillId="0" borderId="43" xfId="0" applyFont="1" applyBorder="1" applyAlignment="1">
      <alignment horizontal="distributed" vertical="center" wrapText="1" indent="1"/>
    </xf>
    <xf numFmtId="266" fontId="49" fillId="0" borderId="17" xfId="460" applyNumberFormat="1" applyFont="1" applyFill="1" applyBorder="1" applyAlignment="1">
      <alignment vertical="center"/>
    </xf>
    <xf numFmtId="266" fontId="49" fillId="0" borderId="30" xfId="460" applyNumberFormat="1" applyFont="1" applyFill="1" applyBorder="1" applyAlignment="1">
      <alignment vertical="center"/>
    </xf>
    <xf numFmtId="266" fontId="49" fillId="0" borderId="28" xfId="460" applyNumberFormat="1" applyFont="1" applyFill="1" applyBorder="1" applyAlignment="1">
      <alignment vertical="center"/>
    </xf>
    <xf numFmtId="0" fontId="49" fillId="0" borderId="30" xfId="0" applyFont="1" applyBorder="1" applyAlignment="1">
      <alignment horizontal="left" vertical="center" indent="1"/>
    </xf>
    <xf numFmtId="0" fontId="49" fillId="0" borderId="28" xfId="0" applyFont="1" applyBorder="1" applyAlignment="1">
      <alignment horizontal="left" vertical="center" indent="2"/>
    </xf>
    <xf numFmtId="0" fontId="49" fillId="0" borderId="17" xfId="0" applyFont="1" applyFill="1" applyBorder="1" applyAlignment="1">
      <alignment horizontal="left" vertical="center" indent="2"/>
    </xf>
    <xf numFmtId="176" fontId="49" fillId="0" borderId="17" xfId="460" applyNumberFormat="1" applyFont="1" applyFill="1" applyBorder="1" applyAlignment="1">
      <alignment vertical="center"/>
    </xf>
    <xf numFmtId="266" fontId="49" fillId="0" borderId="31" xfId="460" applyNumberFormat="1" applyFont="1" applyFill="1" applyBorder="1" applyAlignment="1">
      <alignment vertical="center"/>
    </xf>
    <xf numFmtId="176" fontId="49" fillId="0" borderId="31" xfId="460" applyNumberFormat="1" applyFont="1" applyFill="1" applyBorder="1" applyAlignment="1">
      <alignment vertical="center"/>
    </xf>
    <xf numFmtId="176" fontId="49" fillId="0" borderId="30" xfId="460" applyNumberFormat="1" applyFont="1" applyFill="1" applyBorder="1" applyAlignment="1">
      <alignment vertical="center"/>
    </xf>
    <xf numFmtId="0" fontId="49" fillId="0" borderId="42" xfId="0" applyFont="1" applyFill="1" applyBorder="1" applyAlignment="1">
      <alignment horizontal="distributed" vertical="center" indent="1"/>
    </xf>
    <xf numFmtId="0" fontId="49" fillId="0" borderId="43" xfId="0" applyFont="1" applyFill="1" applyBorder="1" applyAlignment="1">
      <alignment horizontal="distributed" vertical="center" indent="1"/>
    </xf>
    <xf numFmtId="263" fontId="49" fillId="0" borderId="8" xfId="460" applyNumberFormat="1" applyFont="1" applyFill="1" applyBorder="1" applyAlignment="1">
      <alignment vertical="center"/>
    </xf>
    <xf numFmtId="184" fontId="49" fillId="0" borderId="8" xfId="460" applyNumberFormat="1" applyFont="1" applyFill="1" applyBorder="1" applyAlignment="1">
      <alignment horizontal="right" vertical="center"/>
    </xf>
    <xf numFmtId="0" fontId="153" fillId="0" borderId="0" xfId="0" applyFont="1" applyAlignment="1">
      <alignment vertical="center"/>
    </xf>
    <xf numFmtId="176" fontId="49" fillId="0" borderId="0" xfId="0" applyNumberFormat="1" applyFont="1" applyBorder="1" applyAlignment="1">
      <alignment vertical="center" wrapText="1"/>
    </xf>
    <xf numFmtId="180" fontId="49" fillId="0" borderId="43" xfId="0" applyNumberFormat="1" applyFont="1" applyBorder="1" applyAlignment="1">
      <alignment horizontal="distributed" vertical="center" indent="1"/>
    </xf>
    <xf numFmtId="180" fontId="49" fillId="0" borderId="49" xfId="0" applyNumberFormat="1" applyFont="1" applyBorder="1" applyAlignment="1">
      <alignment horizontal="left" vertical="center" indent="2"/>
    </xf>
    <xf numFmtId="266" fontId="49" fillId="0" borderId="28" xfId="0" applyNumberFormat="1" applyFont="1" applyFill="1" applyBorder="1" applyAlignment="1">
      <alignment horizontal="right" vertical="center"/>
    </xf>
    <xf numFmtId="266" fontId="49" fillId="25" borderId="28" xfId="0" applyNumberFormat="1" applyFont="1" applyFill="1" applyBorder="1" applyAlignment="1">
      <alignment horizontal="right" vertical="center"/>
    </xf>
    <xf numFmtId="0" fontId="49" fillId="0" borderId="51" xfId="0" applyFont="1" applyBorder="1" applyAlignment="1">
      <alignment horizontal="distributed" vertical="center" indent="1"/>
    </xf>
    <xf numFmtId="177" fontId="49" fillId="25" borderId="45" xfId="426" applyNumberFormat="1" applyFont="1" applyFill="1" applyBorder="1" applyAlignment="1">
      <alignment horizontal="right" vertical="center"/>
    </xf>
    <xf numFmtId="266" fontId="49" fillId="25" borderId="28" xfId="460" applyNumberFormat="1" applyFont="1" applyFill="1" applyBorder="1" applyAlignment="1">
      <alignment vertical="center"/>
    </xf>
    <xf numFmtId="176" fontId="49" fillId="0" borderId="41" xfId="460" applyNumberFormat="1" applyFont="1" applyFill="1" applyBorder="1" applyAlignment="1">
      <alignment vertical="center"/>
    </xf>
    <xf numFmtId="267" fontId="49" fillId="25" borderId="28" xfId="460" applyNumberFormat="1" applyFont="1" applyFill="1" applyBorder="1" applyAlignment="1">
      <alignment vertical="center"/>
    </xf>
    <xf numFmtId="267" fontId="49" fillId="25" borderId="45" xfId="460" applyNumberFormat="1" applyFont="1" applyFill="1" applyBorder="1" applyAlignment="1">
      <alignment vertical="center"/>
    </xf>
    <xf numFmtId="0" fontId="49" fillId="0" borderId="52" xfId="0" applyFont="1" applyBorder="1" applyAlignment="1">
      <alignment horizontal="distributed" vertical="center" indent="1"/>
    </xf>
    <xf numFmtId="263" fontId="49" fillId="25" borderId="47" xfId="460" applyNumberFormat="1" applyFont="1" applyFill="1" applyBorder="1" applyAlignment="1">
      <alignment vertical="center"/>
    </xf>
    <xf numFmtId="266" fontId="49" fillId="0" borderId="47" xfId="460" applyNumberFormat="1" applyFont="1" applyFill="1" applyBorder="1" applyAlignment="1">
      <alignment vertical="center"/>
    </xf>
    <xf numFmtId="176" fontId="49" fillId="0" borderId="47" xfId="460" applyNumberFormat="1" applyFont="1" applyFill="1" applyBorder="1" applyAlignment="1">
      <alignment vertical="center"/>
    </xf>
    <xf numFmtId="0" fontId="49" fillId="0" borderId="18" xfId="0" applyFont="1" applyBorder="1" applyAlignment="1">
      <alignment horizontal="distributed" vertical="center" indent="1"/>
    </xf>
    <xf numFmtId="266" fontId="49" fillId="25" borderId="17" xfId="460" applyNumberFormat="1" applyFont="1" applyFill="1" applyBorder="1" applyAlignment="1">
      <alignment vertical="center"/>
    </xf>
    <xf numFmtId="266" fontId="49" fillId="25" borderId="8" xfId="460" applyNumberFormat="1" applyFont="1" applyFill="1" applyBorder="1" applyAlignment="1">
      <alignment vertical="center"/>
    </xf>
    <xf numFmtId="0" fontId="49" fillId="0" borderId="53" xfId="0" applyFont="1" applyFill="1" applyBorder="1" applyAlignment="1">
      <alignment horizontal="left" vertical="center" indent="1"/>
    </xf>
    <xf numFmtId="0" fontId="49" fillId="0" borderId="51" xfId="0" applyFont="1" applyFill="1" applyBorder="1" applyAlignment="1">
      <alignment horizontal="distributed" vertical="center" indent="1"/>
    </xf>
    <xf numFmtId="263" fontId="49" fillId="25" borderId="32" xfId="460" applyNumberFormat="1" applyFont="1" applyFill="1" applyBorder="1" applyAlignment="1">
      <alignment vertical="center"/>
    </xf>
    <xf numFmtId="176" fontId="49" fillId="0" borderId="45" xfId="460" applyNumberFormat="1" applyFont="1" applyFill="1" applyBorder="1" applyAlignment="1">
      <alignment vertical="center"/>
    </xf>
    <xf numFmtId="266" fontId="49" fillId="25" borderId="47" xfId="460" applyNumberFormat="1" applyFont="1" applyFill="1" applyBorder="1" applyAlignment="1">
      <alignment vertical="center"/>
    </xf>
    <xf numFmtId="268" fontId="49" fillId="25" borderId="0" xfId="0" applyNumberFormat="1" applyFont="1" applyFill="1" applyAlignment="1">
      <alignment vertical="center"/>
    </xf>
    <xf numFmtId="0" fontId="49" fillId="0" borderId="8" xfId="0" applyFont="1" applyBorder="1" applyAlignment="1">
      <alignment horizontal="left" vertical="center" indent="1"/>
    </xf>
    <xf numFmtId="180" fontId="49" fillId="0" borderId="54" xfId="0" applyNumberFormat="1" applyFont="1" applyBorder="1" applyAlignment="1">
      <alignment horizontal="left" vertical="center" indent="1"/>
    </xf>
    <xf numFmtId="269" fontId="49" fillId="0" borderId="8" xfId="460" applyNumberFormat="1" applyFont="1" applyFill="1" applyBorder="1" applyAlignment="1">
      <alignment vertical="center"/>
    </xf>
    <xf numFmtId="0" fontId="49" fillId="0" borderId="0" xfId="0" applyFont="1" applyBorder="1" applyAlignment="1">
      <alignment horizontal="distributed" vertical="center" indent="1"/>
    </xf>
    <xf numFmtId="266" fontId="49" fillId="25" borderId="0" xfId="460" applyNumberFormat="1" applyFont="1" applyFill="1" applyBorder="1" applyAlignment="1">
      <alignment vertical="center"/>
    </xf>
    <xf numFmtId="266" fontId="49" fillId="0" borderId="0" xfId="460" applyNumberFormat="1" applyFont="1" applyFill="1" applyBorder="1" applyAlignment="1">
      <alignment vertical="center"/>
    </xf>
    <xf numFmtId="176" fontId="49" fillId="0" borderId="0" xfId="460" applyNumberFormat="1" applyFont="1" applyFill="1" applyBorder="1" applyAlignment="1">
      <alignment vertical="center"/>
    </xf>
    <xf numFmtId="180" fontId="152" fillId="0" borderId="0" xfId="0" applyNumberFormat="1" applyFont="1" applyBorder="1" applyAlignment="1">
      <alignment horizontal="left" vertical="center" wrapText="1"/>
    </xf>
    <xf numFmtId="0" fontId="150" fillId="0" borderId="0" xfId="0" applyFont="1" applyAlignment="1">
      <alignment horizontal="center" vertical="center"/>
    </xf>
    <xf numFmtId="263" fontId="49" fillId="0" borderId="8" xfId="460" applyNumberFormat="1" applyFont="1" applyFill="1" applyBorder="1" applyAlignment="1">
      <alignment horizontal="right" vertical="center"/>
    </xf>
    <xf numFmtId="0" fontId="49" fillId="0" borderId="46" xfId="0" applyFont="1" applyFill="1" applyBorder="1" applyAlignment="1">
      <alignment horizontal="center" vertical="center" wrapText="1"/>
    </xf>
    <xf numFmtId="180" fontId="49" fillId="0" borderId="29" xfId="0" applyNumberFormat="1" applyFont="1" applyBorder="1" applyAlignment="1">
      <alignment horizontal="left" vertical="center" indent="1"/>
    </xf>
    <xf numFmtId="180" fontId="49" fillId="0" borderId="30" xfId="0" applyNumberFormat="1" applyFont="1" applyBorder="1" applyAlignment="1">
      <alignment horizontal="left" vertical="center" indent="1"/>
    </xf>
    <xf numFmtId="180" fontId="49" fillId="0" borderId="17" xfId="0" applyNumberFormat="1" applyFont="1" applyBorder="1" applyAlignment="1">
      <alignment horizontal="left" vertical="center" indent="1"/>
    </xf>
    <xf numFmtId="180" fontId="49" fillId="0" borderId="28" xfId="0" applyNumberFormat="1" applyFont="1" applyBorder="1" applyAlignment="1">
      <alignment horizontal="left" vertical="center" indent="1"/>
    </xf>
    <xf numFmtId="180" fontId="49" fillId="0" borderId="49" xfId="0" applyNumberFormat="1" applyFont="1" applyBorder="1" applyAlignment="1">
      <alignment horizontal="left" vertical="center" indent="1"/>
    </xf>
    <xf numFmtId="180" fontId="49" fillId="0" borderId="53" xfId="0" applyNumberFormat="1" applyFont="1" applyBorder="1" applyAlignment="1">
      <alignment horizontal="left" vertical="center" indent="1"/>
    </xf>
    <xf numFmtId="0" fontId="49" fillId="0" borderId="29" xfId="0" applyFont="1" applyBorder="1" applyAlignment="1">
      <alignment horizontal="left" vertical="center" indent="1"/>
    </xf>
    <xf numFmtId="0" fontId="49" fillId="0" borderId="28" xfId="0" applyFont="1" applyBorder="1" applyAlignment="1">
      <alignment horizontal="left" vertical="center" indent="1"/>
    </xf>
    <xf numFmtId="0" fontId="49" fillId="0" borderId="20" xfId="0" applyFont="1" applyBorder="1" applyAlignment="1">
      <alignment horizontal="left" vertical="center" indent="1"/>
    </xf>
    <xf numFmtId="0" fontId="49" fillId="0" borderId="30" xfId="0" applyFont="1" applyFill="1" applyBorder="1" applyAlignment="1">
      <alignment horizontal="left" vertical="center" indent="1"/>
    </xf>
    <xf numFmtId="0" fontId="49" fillId="0" borderId="54" xfId="0" applyFont="1" applyBorder="1" applyAlignment="1">
      <alignment horizontal="left" vertical="center" indent="1"/>
    </xf>
    <xf numFmtId="0" fontId="49" fillId="0" borderId="17" xfId="0" applyFont="1" applyBorder="1" applyAlignment="1">
      <alignment horizontal="left" vertical="center" indent="1"/>
    </xf>
    <xf numFmtId="0" fontId="49" fillId="0" borderId="29" xfId="0" applyFont="1" applyFill="1" applyBorder="1" applyAlignment="1">
      <alignment horizontal="left" vertical="center" indent="1"/>
    </xf>
    <xf numFmtId="0" fontId="49" fillId="0" borderId="49" xfId="0" applyFont="1" applyFill="1" applyBorder="1" applyAlignment="1">
      <alignment horizontal="left" vertical="center" indent="1"/>
    </xf>
    <xf numFmtId="180" fontId="49" fillId="0" borderId="34" xfId="0" applyNumberFormat="1" applyFont="1" applyBorder="1" applyAlignment="1">
      <alignment horizontal="left" vertical="center" indent="1"/>
    </xf>
    <xf numFmtId="180" fontId="49" fillId="0" borderId="43" xfId="0" applyNumberFormat="1" applyFont="1" applyBorder="1" applyAlignment="1">
      <alignment horizontal="left" vertical="center"/>
    </xf>
    <xf numFmtId="0" fontId="49" fillId="0" borderId="53" xfId="0" applyFont="1" applyBorder="1" applyAlignment="1">
      <alignment horizontal="left" vertical="center" indent="1"/>
    </xf>
    <xf numFmtId="0" fontId="49" fillId="0" borderId="55" xfId="0" applyFont="1" applyBorder="1" applyAlignment="1">
      <alignment horizontal="left" vertical="center" indent="1"/>
    </xf>
    <xf numFmtId="0" fontId="49" fillId="0" borderId="56" xfId="0" applyFont="1" applyBorder="1" applyAlignment="1">
      <alignment horizontal="left" vertical="center" indent="1"/>
    </xf>
    <xf numFmtId="0" fontId="152" fillId="0" borderId="0" xfId="0" applyFont="1" applyAlignment="1">
      <alignment vertical="center"/>
    </xf>
    <xf numFmtId="180" fontId="49" fillId="0" borderId="45" xfId="0" applyNumberFormat="1" applyFont="1" applyBorder="1" applyAlignment="1">
      <alignment horizontal="left" vertical="center" indent="2"/>
    </xf>
    <xf numFmtId="0" fontId="49" fillId="0" borderId="28" xfId="0" applyFont="1" applyFill="1" applyBorder="1" applyAlignment="1">
      <alignment horizontal="center" vertical="center" wrapText="1"/>
    </xf>
    <xf numFmtId="0" fontId="49" fillId="0" borderId="46" xfId="0" applyFont="1" applyBorder="1" applyAlignment="1">
      <alignment horizontal="left" vertical="center"/>
    </xf>
    <xf numFmtId="269" fontId="49" fillId="0" borderId="17" xfId="460" applyNumberFormat="1" applyFont="1" applyFill="1" applyBorder="1" applyAlignment="1">
      <alignment vertical="center"/>
    </xf>
    <xf numFmtId="270" fontId="49" fillId="0" borderId="45" xfId="460" applyNumberFormat="1" applyFont="1" applyFill="1" applyBorder="1" applyAlignment="1">
      <alignment vertical="center"/>
    </xf>
    <xf numFmtId="266" fontId="49" fillId="0" borderId="28" xfId="0" applyNumberFormat="1" applyFont="1" applyFill="1" applyBorder="1" applyAlignment="1">
      <alignment vertical="center"/>
    </xf>
    <xf numFmtId="269" fontId="49" fillId="0" borderId="28" xfId="460" applyNumberFormat="1" applyFont="1" applyFill="1" applyBorder="1" applyAlignment="1">
      <alignment vertical="center"/>
    </xf>
    <xf numFmtId="269" fontId="49" fillId="0" borderId="45" xfId="460" applyNumberFormat="1" applyFont="1" applyFill="1" applyBorder="1" applyAlignment="1">
      <alignment vertical="center"/>
    </xf>
    <xf numFmtId="0" fontId="49" fillId="0" borderId="0" xfId="0" applyFont="1" applyAlignment="1">
      <alignment horizontal="right" vertical="center"/>
    </xf>
    <xf numFmtId="0" fontId="49" fillId="0" borderId="43" xfId="0" applyFont="1" applyFill="1" applyBorder="1" applyAlignment="1">
      <alignment horizontal="center" vertical="center" wrapText="1"/>
    </xf>
    <xf numFmtId="271" fontId="49" fillId="0" borderId="30" xfId="0" applyNumberFormat="1" applyFont="1" applyFill="1" applyBorder="1" applyAlignment="1">
      <alignment vertical="center"/>
    </xf>
    <xf numFmtId="271" fontId="49" fillId="0" borderId="17" xfId="460" applyNumberFormat="1" applyFont="1" applyFill="1" applyBorder="1" applyAlignment="1">
      <alignment vertical="center"/>
    </xf>
    <xf numFmtId="271" fontId="49" fillId="0" borderId="30" xfId="0" applyNumberFormat="1" applyFont="1" applyFill="1" applyBorder="1" applyAlignment="1">
      <alignment vertical="center"/>
    </xf>
    <xf numFmtId="271" fontId="49" fillId="0" borderId="30" xfId="460" applyNumberFormat="1" applyFont="1" applyFill="1" applyBorder="1" applyAlignment="1">
      <alignment vertical="center"/>
    </xf>
    <xf numFmtId="271" fontId="49" fillId="0" borderId="28" xfId="460" applyNumberFormat="1" applyFont="1" applyFill="1" applyBorder="1" applyAlignment="1">
      <alignment vertical="center"/>
    </xf>
    <xf numFmtId="271" fontId="49" fillId="0" borderId="8" xfId="460" applyNumberFormat="1" applyFont="1" applyFill="1" applyBorder="1" applyAlignment="1">
      <alignment vertical="center"/>
    </xf>
    <xf numFmtId="41" fontId="49" fillId="0" borderId="17" xfId="460" applyNumberFormat="1" applyFont="1" applyFill="1" applyBorder="1" applyAlignment="1">
      <alignment vertical="center"/>
    </xf>
    <xf numFmtId="180" fontId="49" fillId="0" borderId="30" xfId="0" applyNumberFormat="1" applyFont="1" applyFill="1" applyBorder="1" applyAlignment="1">
      <alignment vertical="center"/>
    </xf>
    <xf numFmtId="180" fontId="49" fillId="0" borderId="28" xfId="0" applyNumberFormat="1" applyFont="1" applyFill="1" applyBorder="1" applyAlignment="1">
      <alignment vertical="center"/>
    </xf>
    <xf numFmtId="180" fontId="49" fillId="0" borderId="8" xfId="460" applyNumberFormat="1" applyFont="1" applyFill="1" applyBorder="1" applyAlignment="1">
      <alignment vertical="center"/>
    </xf>
    <xf numFmtId="0" fontId="154" fillId="0" borderId="0" xfId="0" applyFont="1" applyAlignment="1">
      <alignment vertical="center"/>
    </xf>
    <xf numFmtId="180" fontId="149" fillId="0" borderId="0" xfId="0" applyNumberFormat="1" applyFont="1" applyAlignment="1">
      <alignment vertical="center"/>
    </xf>
    <xf numFmtId="185" fontId="49" fillId="0" borderId="0" xfId="0" applyNumberFormat="1" applyFont="1" applyAlignment="1">
      <alignment vertical="center"/>
    </xf>
    <xf numFmtId="180" fontId="155" fillId="0" borderId="0" xfId="0" applyNumberFormat="1" applyFont="1" applyAlignment="1">
      <alignment vertical="center"/>
    </xf>
    <xf numFmtId="0" fontId="49" fillId="0" borderId="43" xfId="0" applyFont="1" applyFill="1" applyBorder="1" applyAlignment="1">
      <alignment horizontal="center" vertical="center"/>
    </xf>
    <xf numFmtId="0" fontId="62" fillId="0" borderId="0" xfId="0" applyFont="1" applyBorder="1" applyAlignment="1">
      <alignment vertical="center"/>
    </xf>
    <xf numFmtId="43" fontId="49" fillId="25" borderId="0" xfId="460" applyNumberFormat="1" applyFont="1" applyFill="1" applyBorder="1" applyAlignment="1">
      <alignment vertical="center"/>
    </xf>
    <xf numFmtId="43" fontId="62" fillId="0" borderId="0" xfId="0" applyNumberFormat="1" applyFont="1" applyFill="1" applyBorder="1" applyAlignment="1">
      <alignment vertical="center"/>
    </xf>
    <xf numFmtId="0" fontId="156" fillId="0" borderId="0" xfId="0" applyFont="1" applyAlignment="1">
      <alignment vertical="center"/>
    </xf>
    <xf numFmtId="41" fontId="62" fillId="0" borderId="0" xfId="0" applyNumberFormat="1" applyFont="1" applyFill="1" applyAlignment="1">
      <alignment vertical="center"/>
    </xf>
    <xf numFmtId="186" fontId="49" fillId="0" borderId="28" xfId="460" applyNumberFormat="1" applyFont="1" applyFill="1" applyBorder="1" applyAlignment="1">
      <alignment vertical="center"/>
    </xf>
    <xf numFmtId="186" fontId="49" fillId="0" borderId="30" xfId="460" applyNumberFormat="1" applyFont="1" applyFill="1" applyBorder="1" applyAlignment="1">
      <alignment vertical="center"/>
    </xf>
    <xf numFmtId="266" fontId="49" fillId="0" borderId="45" xfId="460" applyNumberFormat="1" applyFont="1" applyFill="1" applyBorder="1" applyAlignment="1">
      <alignment vertical="center"/>
    </xf>
    <xf numFmtId="266" fontId="49" fillId="0" borderId="32" xfId="460" applyNumberFormat="1" applyFont="1" applyFill="1" applyBorder="1" applyAlignment="1">
      <alignment vertical="center"/>
    </xf>
    <xf numFmtId="266" fontId="49" fillId="0" borderId="28" xfId="460" applyNumberFormat="1" applyFont="1" applyFill="1" applyBorder="1" applyAlignment="1">
      <alignment vertical="center"/>
    </xf>
    <xf numFmtId="266" fontId="49" fillId="0" borderId="8" xfId="460" applyNumberFormat="1" applyFont="1" applyFill="1" applyBorder="1" applyAlignment="1">
      <alignment vertical="center"/>
    </xf>
    <xf numFmtId="266" fontId="49" fillId="0" borderId="32" xfId="0" applyNumberFormat="1" applyFont="1" applyFill="1" applyBorder="1" applyAlignment="1">
      <alignment vertical="center"/>
    </xf>
    <xf numFmtId="266" fontId="49" fillId="0" borderId="31" xfId="0" applyNumberFormat="1" applyFont="1" applyFill="1" applyBorder="1" applyAlignment="1">
      <alignment vertical="center"/>
    </xf>
    <xf numFmtId="0" fontId="7" fillId="0" borderId="8" xfId="0" applyFont="1" applyBorder="1" applyAlignment="1">
      <alignment horizontal="distributed" vertical="center" indent="1"/>
    </xf>
    <xf numFmtId="0" fontId="12" fillId="0" borderId="8" xfId="0" applyFont="1" applyBorder="1" applyAlignment="1">
      <alignment horizontal="distributed" vertical="center" indent="1"/>
    </xf>
    <xf numFmtId="0" fontId="7" fillId="0" borderId="4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43" xfId="0" applyFont="1" applyFill="1" applyBorder="1" applyAlignment="1">
      <alignment horizontal="center" vertical="center"/>
    </xf>
    <xf numFmtId="180" fontId="7" fillId="0" borderId="22" xfId="0" applyNumberFormat="1" applyFont="1" applyBorder="1" applyAlignment="1">
      <alignment horizontal="left" vertical="center" wrapText="1"/>
    </xf>
    <xf numFmtId="0" fontId="7" fillId="0" borderId="30" xfId="0" applyFont="1" applyBorder="1" applyAlignment="1">
      <alignment horizontal="distributed" vertical="center" wrapText="1" indent="1"/>
    </xf>
    <xf numFmtId="0" fontId="12" fillId="0" borderId="28" xfId="0" applyFont="1" applyBorder="1" applyAlignment="1">
      <alignment horizontal="distributed" vertical="center" wrapText="1" indent="1"/>
    </xf>
    <xf numFmtId="0" fontId="7" fillId="0" borderId="30" xfId="0" applyFont="1" applyBorder="1" applyAlignment="1">
      <alignment horizontal="distributed" vertical="center" indent="1"/>
    </xf>
    <xf numFmtId="0" fontId="12" fillId="0" borderId="28" xfId="0" applyFont="1" applyBorder="1" applyAlignment="1">
      <alignment horizontal="distributed" vertical="center" indent="1"/>
    </xf>
    <xf numFmtId="0" fontId="11" fillId="0" borderId="0" xfId="0" applyFont="1" applyAlignment="1">
      <alignment horizontal="center" vertical="center"/>
    </xf>
    <xf numFmtId="0" fontId="14" fillId="0" borderId="0" xfId="0" applyFont="1" applyAlignment="1">
      <alignment horizontal="center" vertical="center"/>
    </xf>
    <xf numFmtId="0" fontId="7" fillId="0" borderId="49" xfId="0" applyFont="1" applyBorder="1" applyAlignment="1">
      <alignment horizontal="distributed" vertical="center" indent="1"/>
    </xf>
    <xf numFmtId="0" fontId="12" fillId="0" borderId="49" xfId="0" applyFont="1" applyBorder="1" applyAlignment="1">
      <alignment horizontal="distributed" vertical="center" indent="1"/>
    </xf>
    <xf numFmtId="0" fontId="7" fillId="0" borderId="10" xfId="0" applyFont="1" applyFill="1" applyBorder="1" applyAlignment="1">
      <alignment horizontal="center" vertical="center"/>
    </xf>
    <xf numFmtId="0" fontId="150" fillId="0" borderId="0" xfId="0" applyFont="1" applyAlignment="1">
      <alignment horizontal="center" vertical="center"/>
    </xf>
    <xf numFmtId="0" fontId="49" fillId="0" borderId="29" xfId="0" applyFont="1" applyBorder="1" applyAlignment="1">
      <alignment horizontal="center" vertical="center"/>
    </xf>
    <xf numFmtId="0" fontId="49" fillId="0" borderId="42" xfId="0" applyFont="1" applyBorder="1" applyAlignment="1">
      <alignment horizontal="center" vertical="center"/>
    </xf>
    <xf numFmtId="0" fontId="49" fillId="0" borderId="34" xfId="0" applyFont="1" applyBorder="1" applyAlignment="1">
      <alignment horizontal="center" vertical="center"/>
    </xf>
    <xf numFmtId="0" fontId="49" fillId="0" borderId="46" xfId="0" applyFont="1" applyBorder="1" applyAlignment="1">
      <alignment horizontal="center" vertical="center"/>
    </xf>
    <xf numFmtId="0" fontId="49" fillId="0" borderId="49"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43" xfId="0" applyFont="1" applyFill="1" applyBorder="1" applyAlignment="1">
      <alignment horizontal="center" vertical="center"/>
    </xf>
    <xf numFmtId="0" fontId="49" fillId="0" borderId="49" xfId="0" applyFont="1" applyFill="1" applyBorder="1" applyAlignment="1">
      <alignment horizontal="center" vertical="center" wrapText="1"/>
    </xf>
    <xf numFmtId="180" fontId="152" fillId="0" borderId="0" xfId="0" applyNumberFormat="1" applyFont="1" applyBorder="1" applyAlignment="1">
      <alignment horizontal="left" vertical="center" wrapText="1"/>
    </xf>
    <xf numFmtId="0" fontId="49" fillId="0" borderId="10" xfId="0" applyFont="1" applyFill="1" applyBorder="1" applyAlignment="1">
      <alignment horizontal="center" vertical="center" wrapText="1"/>
    </xf>
    <xf numFmtId="0" fontId="49" fillId="0" borderId="43" xfId="0" applyFont="1" applyFill="1" applyBorder="1" applyAlignment="1">
      <alignment horizontal="center" vertical="center" wrapText="1"/>
    </xf>
    <xf numFmtId="180" fontId="152" fillId="0" borderId="22" xfId="0" applyNumberFormat="1" applyFont="1" applyBorder="1" applyAlignment="1">
      <alignment horizontal="left" vertical="center" wrapText="1"/>
    </xf>
    <xf numFmtId="0" fontId="151" fillId="0" borderId="0" xfId="0" applyFont="1" applyBorder="1" applyAlignment="1">
      <alignment horizontal="center" vertical="center" wrapText="1"/>
    </xf>
    <xf numFmtId="0" fontId="12" fillId="0" borderId="0" xfId="0" applyFont="1" applyAlignment="1">
      <alignment horizontal="center" vertical="center"/>
    </xf>
    <xf numFmtId="0" fontId="12" fillId="0" borderId="43" xfId="0" applyFont="1" applyBorder="1" applyAlignment="1">
      <alignment vertical="center"/>
    </xf>
    <xf numFmtId="0" fontId="14" fillId="0" borderId="0" xfId="0" applyFont="1" applyAlignment="1">
      <alignment horizontal="center" vertical="center" wrapText="1"/>
    </xf>
    <xf numFmtId="0" fontId="12" fillId="0" borderId="49" xfId="0" applyFont="1" applyFill="1" applyBorder="1" applyAlignment="1">
      <alignment horizontal="center" vertical="center"/>
    </xf>
    <xf numFmtId="0" fontId="12" fillId="0" borderId="49" xfId="0" applyFont="1" applyBorder="1" applyAlignment="1">
      <alignment horizontal="left" vertical="center" wrapText="1" indent="1"/>
    </xf>
    <xf numFmtId="0" fontId="12" fillId="0" borderId="10" xfId="0" applyFont="1" applyBorder="1" applyAlignment="1">
      <alignment horizontal="left" vertical="center" indent="1"/>
    </xf>
    <xf numFmtId="0" fontId="12" fillId="0" borderId="43" xfId="0" applyFont="1" applyBorder="1" applyAlignment="1">
      <alignment horizontal="left" vertical="center" indent="1"/>
    </xf>
    <xf numFmtId="0" fontId="12" fillId="0" borderId="30" xfId="0" applyFont="1" applyBorder="1" applyAlignment="1">
      <alignment horizontal="distributed" vertical="center" wrapText="1" indent="1"/>
    </xf>
    <xf numFmtId="176" fontId="12" fillId="0" borderId="49" xfId="460" applyNumberFormat="1" applyFont="1" applyFill="1" applyBorder="1" applyAlignment="1">
      <alignment horizontal="center" vertical="center"/>
    </xf>
    <xf numFmtId="176" fontId="12" fillId="0" borderId="10" xfId="460" applyNumberFormat="1" applyFont="1" applyFill="1" applyBorder="1" applyAlignment="1">
      <alignment horizontal="center" vertical="center"/>
    </xf>
    <xf numFmtId="176" fontId="12" fillId="0" borderId="43" xfId="460" applyNumberFormat="1" applyFont="1" applyFill="1" applyBorder="1" applyAlignment="1">
      <alignment horizontal="center" vertical="center"/>
    </xf>
    <xf numFmtId="264" fontId="16" fillId="30" borderId="57" xfId="524" applyNumberFormat="1" applyFont="1" applyFill="1" applyBorder="1" applyAlignment="1">
      <alignment horizontal="center" vertical="center"/>
      <protection/>
    </xf>
    <xf numFmtId="264" fontId="16" fillId="30" borderId="58" xfId="524" applyNumberFormat="1" applyFont="1" applyFill="1" applyBorder="1" applyAlignment="1">
      <alignment horizontal="center" vertical="center"/>
      <protection/>
    </xf>
    <xf numFmtId="264" fontId="16" fillId="30" borderId="59" xfId="524" applyNumberFormat="1" applyFont="1" applyFill="1" applyBorder="1" applyAlignment="1">
      <alignment horizontal="center" vertical="center"/>
      <protection/>
    </xf>
  </cellXfs>
  <cellStyles count="529">
    <cellStyle name="Normal" xfId="0"/>
    <cellStyle name="RowLevel_0" xfId="1"/>
    <cellStyle name="ColLevel_0" xfId="2"/>
    <cellStyle name="RowLevel_1" xfId="3"/>
    <cellStyle name="ColLevel_1" xfId="4"/>
    <cellStyle name="ColLevel_2" xfId="6"/>
    <cellStyle name=" 1" xfId="16"/>
    <cellStyle name="%" xfId="17"/>
    <cellStyle name="%_2010Q3-10,11_固定資産増減明細" xfId="18"/>
    <cellStyle name="%_CF一平作業用" xfId="19"/>
    <cellStyle name="%_CV1評価資料200906_Excel" xfId="20"/>
    <cellStyle name="%_CV1評価資料200909" xfId="21"/>
    <cellStyle name="%_eA金利スワップ繰延ヘッジ損益償却200911" xfId="22"/>
    <cellStyle name="%_FY09Q1_連結CF" xfId="23"/>
    <cellStyle name="%_FY1011_連結CF" xfId="24"/>
    <cellStyle name="%_FY2011_FS及びFY2010連結FS" xfId="25"/>
    <cellStyle name="%_Q2_固定資産増減明細（CF版最終）" xfId="26"/>
    <cellStyle name="%_セグメント情報_201011" xfId="27"/>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28"/>
    <cellStyle name="******************************************" xfId="29"/>
    <cellStyle name="_%(SignOnly)" xfId="30"/>
    <cellStyle name="_%(SignSpaceOnly)" xfId="31"/>
    <cellStyle name="_200909_エリクソン仕訳" xfId="32"/>
    <cellStyle name="_Comma" xfId="33"/>
    <cellStyle name="_Comps&amp;WACC AppleJP_092006_noda" xfId="34"/>
    <cellStyle name="_Comps&amp;WACC AppleJP_092206_TM" xfId="35"/>
    <cellStyle name="_Copy of Comps&amp;WACC AppleJP_012207_3" xfId="36"/>
    <cellStyle name="_Currency" xfId="37"/>
    <cellStyle name="_Currency_CV1評価資料200906_Excel" xfId="38"/>
    <cellStyle name="_Currency_CV1評価資料200909" xfId="39"/>
    <cellStyle name="_CurrencySpace" xfId="40"/>
    <cellStyle name="_eA-Budjet 事業部別PL 2007年度（DSL_only_１２月までAct）" xfId="41"/>
    <cellStyle name="_EM Purchase Schedule as of 15 Apr" xfId="42"/>
    <cellStyle name="_EM scope as of 20090414_Added_Grouping1" xfId="43"/>
    <cellStyle name="_Ericsson Investment Analysis Breakdown 20090212_Rev_A" xfId="44"/>
    <cellStyle name="_EricssonFinance支払請求管理200909" xfId="45"/>
    <cellStyle name="_Euro" xfId="46"/>
    <cellStyle name="_Facility_Agreement_Scope_Comparison_by_PA12updated" xfId="47"/>
    <cellStyle name="_feedback by Acca_080731" xfId="48"/>
    <cellStyle name="_Financing_Breakdown_20090313_Rev_A (1)" xfId="49"/>
    <cellStyle name="_Heading" xfId="50"/>
    <cellStyle name="_Highlight" xfId="51"/>
    <cellStyle name="_Multiple" xfId="52"/>
    <cellStyle name="_MultipleSpace" xfId="53"/>
    <cellStyle name="_SubHeading" xfId="54"/>
    <cellStyle name="_Table" xfId="55"/>
    <cellStyle name="_TableHead" xfId="56"/>
    <cellStyle name="_TableRowHead" xfId="57"/>
    <cellStyle name="_TableRowHead_CV1評価資料200906_Excel" xfId="58"/>
    <cellStyle name="_TableRowHead_CV1評価資料200909" xfId="59"/>
    <cellStyle name="_TableSuperHead" xfId="60"/>
    <cellStyle name="_ｴﾘｸｿﾝ社発注スコープ＠20090423" xfId="61"/>
    <cellStyle name="£ BP" xfId="62"/>
    <cellStyle name="¥ JY" xfId="63"/>
    <cellStyle name="•W_GE 3 MINIMUM" xfId="64"/>
    <cellStyle name="•W€_GE 3 MINIMUM" xfId="65"/>
    <cellStyle name="0" xfId="66"/>
    <cellStyle name="0%" xfId="67"/>
    <cellStyle name="0.0" xfId="68"/>
    <cellStyle name="0.0%" xfId="69"/>
    <cellStyle name="0.00" xfId="70"/>
    <cellStyle name="0.00%" xfId="71"/>
    <cellStyle name="0_CV1評価資料200906_Excel" xfId="72"/>
    <cellStyle name="0_CV1評価資料200909" xfId="73"/>
    <cellStyle name="20% - Accent1" xfId="74"/>
    <cellStyle name="20% - Accent2" xfId="75"/>
    <cellStyle name="20% - Accent3" xfId="76"/>
    <cellStyle name="20% - Accent4" xfId="77"/>
    <cellStyle name="20% - Accent5" xfId="78"/>
    <cellStyle name="20% - Accent6" xfId="79"/>
    <cellStyle name="20% - アクセント 1" xfId="80"/>
    <cellStyle name="20% - アクセント 1 2" xfId="81"/>
    <cellStyle name="20% - アクセント 1 3" xfId="82"/>
    <cellStyle name="20% - アクセント 1_Covenants Sim_101021" xfId="83"/>
    <cellStyle name="20% - アクセント 2" xfId="84"/>
    <cellStyle name="20% - アクセント 2 2" xfId="85"/>
    <cellStyle name="20% - アクセント 2 3" xfId="86"/>
    <cellStyle name="20% - アクセント 2_Covenants Sim_101021" xfId="87"/>
    <cellStyle name="20% - アクセント 3" xfId="88"/>
    <cellStyle name="20% - アクセント 3 2" xfId="89"/>
    <cellStyle name="20% - アクセント 3 3" xfId="90"/>
    <cellStyle name="20% - アクセント 3_Covenants Sim_101021" xfId="91"/>
    <cellStyle name="20% - アクセント 4" xfId="92"/>
    <cellStyle name="20% - アクセント 4 2" xfId="93"/>
    <cellStyle name="20% - アクセント 4 3" xfId="94"/>
    <cellStyle name="20% - アクセント 4_Covenants Sim_101021" xfId="95"/>
    <cellStyle name="20% - アクセント 5" xfId="96"/>
    <cellStyle name="20% - アクセント 5 2" xfId="97"/>
    <cellStyle name="20% - アクセント 5 3" xfId="98"/>
    <cellStyle name="20% - アクセント 5_Covenants Sim_101021" xfId="99"/>
    <cellStyle name="20% - アクセント 6" xfId="100"/>
    <cellStyle name="20% - アクセント 6 2" xfId="101"/>
    <cellStyle name="20% - アクセント 6 3" xfId="102"/>
    <cellStyle name="20% - アクセント 6_Covenants Sim_101021" xfId="103"/>
    <cellStyle name="40% - Accent1" xfId="104"/>
    <cellStyle name="40% - Accent2" xfId="105"/>
    <cellStyle name="40% - Accent3" xfId="106"/>
    <cellStyle name="40% - Accent4" xfId="107"/>
    <cellStyle name="40% - Accent5" xfId="108"/>
    <cellStyle name="40% - Accent6" xfId="109"/>
    <cellStyle name="40% - アクセント 1" xfId="110"/>
    <cellStyle name="40% - アクセント 1 2" xfId="111"/>
    <cellStyle name="40% - アクセント 1 3" xfId="112"/>
    <cellStyle name="40% - アクセント 1_Covenants Sim_101021" xfId="113"/>
    <cellStyle name="40% - アクセント 2" xfId="114"/>
    <cellStyle name="40% - アクセント 2 2" xfId="115"/>
    <cellStyle name="40% - アクセント 2 3" xfId="116"/>
    <cellStyle name="40% - アクセント 2_Covenants Sim_101021" xfId="117"/>
    <cellStyle name="40% - アクセント 3" xfId="118"/>
    <cellStyle name="40% - アクセント 3 2" xfId="119"/>
    <cellStyle name="40% - アクセント 3 3" xfId="120"/>
    <cellStyle name="40% - アクセント 3_Covenants Sim_101021" xfId="121"/>
    <cellStyle name="40% - アクセント 4" xfId="122"/>
    <cellStyle name="40% - アクセント 4 2" xfId="123"/>
    <cellStyle name="40% - アクセント 4 3" xfId="124"/>
    <cellStyle name="40% - アクセント 4_Covenants Sim_101021" xfId="125"/>
    <cellStyle name="40% - アクセント 5" xfId="126"/>
    <cellStyle name="40% - アクセント 5 2" xfId="127"/>
    <cellStyle name="40% - アクセント 5 3" xfId="128"/>
    <cellStyle name="40% - アクセント 5_Covenants Sim_101021" xfId="129"/>
    <cellStyle name="40% - アクセント 6" xfId="130"/>
    <cellStyle name="40% - アクセント 6 2" xfId="131"/>
    <cellStyle name="40% - アクセント 6 3" xfId="132"/>
    <cellStyle name="40% - アクセント 6_Covenants Sim_101021" xfId="133"/>
    <cellStyle name="60% - Accent1" xfId="134"/>
    <cellStyle name="60% - Accent2" xfId="135"/>
    <cellStyle name="60% - Accent3" xfId="136"/>
    <cellStyle name="60% - Accent4" xfId="137"/>
    <cellStyle name="60% - Accent5" xfId="138"/>
    <cellStyle name="60% - Accent6" xfId="139"/>
    <cellStyle name="60% - アクセント 1" xfId="140"/>
    <cellStyle name="60% - アクセント 1 2" xfId="141"/>
    <cellStyle name="60% - アクセント 1 3" xfId="142"/>
    <cellStyle name="60% - アクセント 1_Covenants Sim_101021" xfId="143"/>
    <cellStyle name="60% - アクセント 2" xfId="144"/>
    <cellStyle name="60% - アクセント 2 2" xfId="145"/>
    <cellStyle name="60% - アクセント 2 3" xfId="146"/>
    <cellStyle name="60% - アクセント 2_Covenants Sim_101021" xfId="147"/>
    <cellStyle name="60% - アクセント 3" xfId="148"/>
    <cellStyle name="60% - アクセント 3 2" xfId="149"/>
    <cellStyle name="60% - アクセント 3 3" xfId="150"/>
    <cellStyle name="60% - アクセント 3_Covenants Sim_101021" xfId="151"/>
    <cellStyle name="60% - アクセント 4" xfId="152"/>
    <cellStyle name="60% - アクセント 4 2" xfId="153"/>
    <cellStyle name="60% - アクセント 4 3" xfId="154"/>
    <cellStyle name="60% - アクセント 4_Covenants Sim_101021" xfId="155"/>
    <cellStyle name="60% - アクセント 5" xfId="156"/>
    <cellStyle name="60% - アクセント 5 2" xfId="157"/>
    <cellStyle name="60% - アクセント 5 3" xfId="158"/>
    <cellStyle name="60% - アクセント 5_Covenants Sim_101021" xfId="159"/>
    <cellStyle name="60% - アクセント 6" xfId="160"/>
    <cellStyle name="60% - アクセント 6 2" xfId="161"/>
    <cellStyle name="60% - アクセント 6 3" xfId="162"/>
    <cellStyle name="60% - アクセント 6_Covenants Sim_101021" xfId="163"/>
    <cellStyle name="752131" xfId="164"/>
    <cellStyle name="Accent1" xfId="165"/>
    <cellStyle name="Accent2" xfId="166"/>
    <cellStyle name="Accent3" xfId="167"/>
    <cellStyle name="Accent4" xfId="168"/>
    <cellStyle name="Accent5" xfId="169"/>
    <cellStyle name="Accent6" xfId="170"/>
    <cellStyle name="AFE" xfId="171"/>
    <cellStyle name="Assumption [#]" xfId="172"/>
    <cellStyle name="Assumption [%]" xfId="173"/>
    <cellStyle name="Bad" xfId="174"/>
    <cellStyle name="BalanceSheet" xfId="175"/>
    <cellStyle name="BlackTitle" xfId="176"/>
    <cellStyle name="blank" xfId="177"/>
    <cellStyle name="Blue" xfId="178"/>
    <cellStyle name="Bold/Border" xfId="179"/>
    <cellStyle name="Bottom Edge" xfId="180"/>
    <cellStyle name="Bullet" xfId="181"/>
    <cellStyle name="Calc Currency (0)" xfId="182"/>
    <cellStyle name="Calculation" xfId="183"/>
    <cellStyle name="CashFlow" xfId="184"/>
    <cellStyle name="category" xfId="185"/>
    <cellStyle name="Cents" xfId="186"/>
    <cellStyle name="Change" xfId="187"/>
    <cellStyle name="Changeable" xfId="188"/>
    <cellStyle name="Check Cell" xfId="189"/>
    <cellStyle name="Co. Names" xfId="190"/>
    <cellStyle name="Co. Names - Bold" xfId="191"/>
    <cellStyle name="Column Title" xfId="192"/>
    <cellStyle name="Comma [0]_AppleJP_akudai" xfId="193"/>
    <cellStyle name="Comma Cents" xfId="194"/>
    <cellStyle name="comma zerodec" xfId="195"/>
    <cellStyle name="Comma, 1 dec" xfId="196"/>
    <cellStyle name="Comma_Full Year FY96" xfId="197"/>
    <cellStyle name="Comma0" xfId="198"/>
    <cellStyle name="Company" xfId="199"/>
    <cellStyle name="CompanyName" xfId="200"/>
    <cellStyle name="C㯵rrency_㳔PC Data" xfId="201"/>
    <cellStyle name="Currency [0]_Full Year FY96" xfId="202"/>
    <cellStyle name="Currency [2]" xfId="203"/>
    <cellStyle name="Currency [B]" xfId="204"/>
    <cellStyle name="Currency_Full Year FY96" xfId="205"/>
    <cellStyle name="Currency0" xfId="206"/>
    <cellStyle name="Currency1" xfId="207"/>
    <cellStyle name="Dash" xfId="208"/>
    <cellStyle name="Data" xfId="209"/>
    <cellStyle name="Date" xfId="210"/>
    <cellStyle name="Date [mmm-d-yyyy]" xfId="211"/>
    <cellStyle name="Date [mmm-yyyy]" xfId="212"/>
    <cellStyle name="Date_(bank)(eA m)Simulation Model v5.6.10058" xfId="213"/>
    <cellStyle name="Date2" xfId="214"/>
    <cellStyle name="Dates" xfId="215"/>
    <cellStyle name="DateYear" xfId="216"/>
    <cellStyle name="Decimal" xfId="217"/>
    <cellStyle name="Dollar" xfId="218"/>
    <cellStyle name="Dollar (zero dec)" xfId="219"/>
    <cellStyle name="Dollars" xfId="220"/>
    <cellStyle name="DollarWhole" xfId="221"/>
    <cellStyle name="entry" xfId="222"/>
    <cellStyle name="EPS" xfId="223"/>
    <cellStyle name="EPSActual" xfId="224"/>
    <cellStyle name="EPSEstimate" xfId="225"/>
    <cellStyle name="Euro" xfId="226"/>
    <cellStyle name="Explanatory Text" xfId="227"/>
    <cellStyle name="Fixed" xfId="228"/>
    <cellStyle name="Fixed [2]" xfId="229"/>
    <cellStyle name="Fixed_1" xfId="230"/>
    <cellStyle name="Footnote" xfId="231"/>
    <cellStyle name="Footnotes" xfId="232"/>
    <cellStyle name="General" xfId="233"/>
    <cellStyle name="Good" xfId="234"/>
    <cellStyle name="Grey" xfId="235"/>
    <cellStyle name="GrowthRate" xfId="236"/>
    <cellStyle name="GrowthSeq" xfId="237"/>
    <cellStyle name="hard no." xfId="238"/>
    <cellStyle name="Hardcoded" xfId="239"/>
    <cellStyle name="HEADER" xfId="240"/>
    <cellStyle name="Header1" xfId="241"/>
    <cellStyle name="Header2" xfId="242"/>
    <cellStyle name="Heading" xfId="243"/>
    <cellStyle name="Heading 1" xfId="244"/>
    <cellStyle name="Heading 2" xfId="245"/>
    <cellStyle name="Heading 3" xfId="246"/>
    <cellStyle name="Heading 4" xfId="247"/>
    <cellStyle name="HelvCond8" xfId="248"/>
    <cellStyle name="IncomeStatement" xfId="249"/>
    <cellStyle name="InLink" xfId="250"/>
    <cellStyle name="Input" xfId="251"/>
    <cellStyle name="Input [yellow]" xfId="252"/>
    <cellStyle name="Input%" xfId="253"/>
    <cellStyle name="input_Comps&amp;WACC AppleJP_092006_noda" xfId="254"/>
    <cellStyle name="InputCell" xfId="255"/>
    <cellStyle name="Integer" xfId="256"/>
    <cellStyle name="KWE標準" xfId="257"/>
    <cellStyle name="Linked Cell" xfId="258"/>
    <cellStyle name="Locked" xfId="259"/>
    <cellStyle name="Margin" xfId="260"/>
    <cellStyle name="Margins" xfId="261"/>
    <cellStyle name="Milliers [0]_EDYAN" xfId="262"/>
    <cellStyle name="Milliers_EDYAN" xfId="263"/>
    <cellStyle name="MLHeaderSection" xfId="264"/>
    <cellStyle name="Model" xfId="265"/>
    <cellStyle name="Monétaire [0]_EDYAN" xfId="266"/>
    <cellStyle name="Monétaire_EDYAN" xfId="267"/>
    <cellStyle name="Multiple" xfId="268"/>
    <cellStyle name="Multiple0" xfId="269"/>
    <cellStyle name="Ndata" xfId="270"/>
    <cellStyle name="Ndata%" xfId="271"/>
    <cellStyle name="neg0.0" xfId="272"/>
    <cellStyle name="Neutral" xfId="273"/>
    <cellStyle name="no dec" xfId="274"/>
    <cellStyle name="Normal--" xfId="275"/>
    <cellStyle name="Normal - Style1" xfId="276"/>
    <cellStyle name="Normal - ｵ鮖蘯ｺ1" xfId="277"/>
    <cellStyle name="Normal - スタイル1" xfId="278"/>
    <cellStyle name="Normal - スタイル2" xfId="279"/>
    <cellStyle name="Normal - スタイル3" xfId="280"/>
    <cellStyle name="Normal - スタイル4" xfId="281"/>
    <cellStyle name="Normal - スタイル5" xfId="282"/>
    <cellStyle name="Normal - スタイル6" xfId="283"/>
    <cellStyle name="Normal - スタイル7" xfId="284"/>
    <cellStyle name="Normal - スタイル8" xfId="285"/>
    <cellStyle name="Normal [0]" xfId="286"/>
    <cellStyle name="Normal [2]" xfId="287"/>
    <cellStyle name="Normal [3]" xfId="288"/>
    <cellStyle name="Normal 2" xfId="289"/>
    <cellStyle name="Normal_#18-Internet" xfId="290"/>
    <cellStyle name="NormalMultiple" xfId="291"/>
    <cellStyle name="Normalny_Arkusz3" xfId="292"/>
    <cellStyle name="NormalX" xfId="293"/>
    <cellStyle name="NormalxShadow" xfId="294"/>
    <cellStyle name="Note" xfId="295"/>
    <cellStyle name="Notes" xfId="296"/>
    <cellStyle name="num,nodecpts" xfId="297"/>
    <cellStyle name="Numbers" xfId="298"/>
    <cellStyle name="Numbers - Bold" xfId="299"/>
    <cellStyle name="Numbers - Bold - Italic" xfId="300"/>
    <cellStyle name="Numbers - Large" xfId="301"/>
    <cellStyle name="NWI%S" xfId="302"/>
    <cellStyle name="Œ…‹æØ‚è [0.00]_9610aje" xfId="303"/>
    <cellStyle name="Œ…‹æØ‚è_9610aje" xfId="304"/>
    <cellStyle name="oft Excel]&#13;&#10;Options5=1667&#13;&#10;Options3=0&#13;&#10;Basics=1&#13;&#10;USER=アサヒ&#13;&#10;CBTLOCATION=A:\MSOFFICE\EXCEL5\EXCELCBT&#13;&#10;Pos=5,14,628" xfId="305"/>
    <cellStyle name="outh America" xfId="306"/>
    <cellStyle name="Output" xfId="307"/>
    <cellStyle name="PageSubtitle" xfId="308"/>
    <cellStyle name="PageTitle" xfId="309"/>
    <cellStyle name="Palatino" xfId="310"/>
    <cellStyle name="Pec (2dec,fs)" xfId="311"/>
    <cellStyle name="Percent (0)" xfId="312"/>
    <cellStyle name="Percent [00]" xfId="313"/>
    <cellStyle name="Percent [1]" xfId="314"/>
    <cellStyle name="Percent [1] --" xfId="315"/>
    <cellStyle name="Percent [2]" xfId="316"/>
    <cellStyle name="Percent [4]" xfId="317"/>
    <cellStyle name="Percent 0" xfId="318"/>
    <cellStyle name="Percent 0.00" xfId="319"/>
    <cellStyle name="Percent 0_3q" xfId="320"/>
    <cellStyle name="Percent 2" xfId="321"/>
    <cellStyle name="Percent Comma" xfId="322"/>
    <cellStyle name="Percent_Neways_v1" xfId="323"/>
    <cellStyle name="Percent0" xfId="324"/>
    <cellStyle name="PercentPresentation" xfId="325"/>
    <cellStyle name="PercentSales" xfId="326"/>
    <cellStyle name="PerShare" xfId="327"/>
    <cellStyle name="POPS" xfId="328"/>
    <cellStyle name="Presentation" xfId="329"/>
    <cellStyle name="PresentationZero" xfId="330"/>
    <cellStyle name="Price" xfId="331"/>
    <cellStyle name="Profit figure" xfId="332"/>
    <cellStyle name="Proj" xfId="333"/>
    <cellStyle name="rate" xfId="334"/>
    <cellStyle name="Ratio" xfId="335"/>
    <cellStyle name="Ratio Comma" xfId="336"/>
    <cellStyle name="Ratio_Private" xfId="337"/>
    <cellStyle name="Ratios" xfId="338"/>
    <cellStyle name="Red Font" xfId="339"/>
    <cellStyle name="Report" xfId="340"/>
    <cellStyle name="revised" xfId="341"/>
    <cellStyle name="Section" xfId="342"/>
    <cellStyle name="Shares" xfId="343"/>
    <cellStyle name="SPEC" xfId="344"/>
    <cellStyle name="SPOl" xfId="345"/>
    <cellStyle name="Standard_Mobile Codes_Surcharge_actual3" xfId="346"/>
    <cellStyle name="Stock Comma" xfId="347"/>
    <cellStyle name="Stock Price" xfId="348"/>
    <cellStyle name="Style 1" xfId="349"/>
    <cellStyle name="subhead" xfId="350"/>
    <cellStyle name="SubTitle 2" xfId="351"/>
    <cellStyle name="t[_x0017_G&#10;&#13;y'&#13;st・E'08_x0007__x0001__x0001_" xfId="352"/>
    <cellStyle name="t[_x0017_G&#10;&#13;y'&#13;st・E'08_x0007__x0001__x0001__x0000__x0002_yyyyyyyyyyyyyyy￣_x0000_(_x0002_&amp;@ _x0000__x0000__x0000_*Oyyyy_x0000__x0000_I_x000B__x0006__x0014__x0000__x0000__x0000__x0000__x0000__x0000__x0000__x0000__x0000__x0000__x0000__x0000__x0000__x0000_I!E_x0000__x0000__x0000__x0000__x0000__x0000__x0000__x0000__x0000__x0000_NET        _x0000__x0000__x0000__x0000__x0000_           _x0000__x0000__x0000__x0000__x0000__x0000__x0000__x0000__x0004_ NET&#13;_CP1&#13; C:\WINDOWS\INIBKUP\HLS\NUL goto SKIP_CP1&#13;/07/25肘更)&#13;&#13; /u&#13; C:\WINDOWS\JVAKZIN.INI &#13;:\jslib;j:\t6\tarowin6&#13;_x0000_" xfId="353"/>
    <cellStyle name="t[_x0017_G&#13;&#10;y'&#10;st・E'08_x0007__x0001__x0001_" xfId="354"/>
    <cellStyle name="t[_x0017_G&#13;&#10;y'&#10;st・E'08_x0007__x0001__x0001__x0000__x0002_yyyyyyyyyyyyyyy￣_x0000_(_x0002_&amp;@ _x0000__x0000__x0000_*Oyyyy_x0000__x0000_I_x000B__x0006__x0014__x0000__x0000__x0000__x0000__x0000__x0000__x0000__x0000__x0000__x0000__x0000__x0000__x0000__x0000_I!E_x0000__x0000__x0000__x0000__x0000__x0000__x0000__x0000__x0000__x0000_NET        _x0000__x0000__x0000__x0000__x0000_           _x0000__x0000__x0000__x0000__x0000__x0000__x0000__x0000__x0004_ NET&#10;_CP1&#10; C:\WINDOWS\INIBKUP\HLS\NUL goto SKIP_CP1&#10;/07/25肘更)&#10;&#10; /u&#10; C:\WINDOWS\JVAKZIN.INI &#10;:\jslib;j:\t6\tarowin6&#10;_x0000_" xfId="355"/>
    <cellStyle name="Table Heading" xfId="356"/>
    <cellStyle name="Table Title" xfId="357"/>
    <cellStyle name="Table Units" xfId="358"/>
    <cellStyle name="TableTitleFormat" xfId="359"/>
    <cellStyle name="Tag" xfId="360"/>
    <cellStyle name="TC_MM/DD" xfId="361"/>
    <cellStyle name="Terms" xfId="362"/>
    <cellStyle name="Test" xfId="363"/>
    <cellStyle name="Text" xfId="364"/>
    <cellStyle name="Text-fin statements" xfId="365"/>
    <cellStyle name="Tickmark" xfId="366"/>
    <cellStyle name="times" xfId="367"/>
    <cellStyle name="Title" xfId="368"/>
    <cellStyle name="Title - PROJECT" xfId="369"/>
    <cellStyle name="Title - Underline" xfId="370"/>
    <cellStyle name="TITLE_060917_copper_merger" xfId="371"/>
    <cellStyle name="Title2" xfId="372"/>
    <cellStyle name="TitleII" xfId="373"/>
    <cellStyle name="Titles - Col. Headings" xfId="374"/>
    <cellStyle name="Titles - Other" xfId="375"/>
    <cellStyle name="Top Edge" xfId="376"/>
    <cellStyle name="Topline" xfId="377"/>
    <cellStyle name="Total" xfId="378"/>
    <cellStyle name="ubordinated Debt" xfId="379"/>
    <cellStyle name="Upload Only" xfId="380"/>
    <cellStyle name="W_04-OPS -- Headcount" xfId="381"/>
    <cellStyle name="Währung [0]_MarketDataUK" xfId="382"/>
    <cellStyle name="Währung_MarketDataUK" xfId="383"/>
    <cellStyle name="Warning Text" xfId="384"/>
    <cellStyle name="WholeNumber" xfId="385"/>
    <cellStyle name="Year" xfId="386"/>
    <cellStyle name="アクセント 1" xfId="387"/>
    <cellStyle name="アクセント 1 2" xfId="388"/>
    <cellStyle name="アクセント 1 3" xfId="389"/>
    <cellStyle name="アクセント 1_Covenants Sim_101021" xfId="390"/>
    <cellStyle name="アクセント 2" xfId="391"/>
    <cellStyle name="アクセント 2 2" xfId="392"/>
    <cellStyle name="アクセント 2 3" xfId="393"/>
    <cellStyle name="アクセント 2_Covenants Sim_101021" xfId="394"/>
    <cellStyle name="アクセント 3" xfId="395"/>
    <cellStyle name="アクセント 3 2" xfId="396"/>
    <cellStyle name="アクセント 3 3" xfId="397"/>
    <cellStyle name="アクセント 3_Covenants Sim_101021" xfId="398"/>
    <cellStyle name="アクセント 4" xfId="399"/>
    <cellStyle name="アクセント 4 2" xfId="400"/>
    <cellStyle name="アクセント 4 3" xfId="401"/>
    <cellStyle name="アクセント 4_Covenants Sim_101021" xfId="402"/>
    <cellStyle name="アクセント 5" xfId="403"/>
    <cellStyle name="アクセント 5 2" xfId="404"/>
    <cellStyle name="アクセント 5 3" xfId="405"/>
    <cellStyle name="アクセント 5_Covenants Sim_101021" xfId="406"/>
    <cellStyle name="アクセント 6" xfId="407"/>
    <cellStyle name="アクセント 6 2" xfId="408"/>
    <cellStyle name="アクセント 6 3" xfId="409"/>
    <cellStyle name="アクセント 6_Covenants Sim_101021" xfId="410"/>
    <cellStyle name="カンマ" xfId="411"/>
    <cellStyle name="ｻ｡ｵﾔ_｢ﾒﾇ ﾊﾇﾂ ﾋﾁﾇﾂ 爿遑" xfId="412"/>
    <cellStyle name="スタイル 1" xfId="413"/>
    <cellStyle name="タイトル" xfId="414"/>
    <cellStyle name="タイトル 2" xfId="415"/>
    <cellStyle name="タイトル 3" xfId="416"/>
    <cellStyle name="タイトル_Covenants Sim_101021" xfId="417"/>
    <cellStyle name="チェック セル" xfId="418"/>
    <cellStyle name="チェック セル 2" xfId="419"/>
    <cellStyle name="チェック セル 3" xfId="420"/>
    <cellStyle name="チェック セル_Covenants Sim_101021" xfId="421"/>
    <cellStyle name="どちらでもない" xfId="422"/>
    <cellStyle name="どちらでもない 2" xfId="423"/>
    <cellStyle name="どちらでもない 3" xfId="424"/>
    <cellStyle name="どちらでもない_Covenants Sim_101021" xfId="425"/>
    <cellStyle name="Percent" xfId="426"/>
    <cellStyle name="パーセント 2" xfId="427"/>
    <cellStyle name="パーセント 2 2" xfId="428"/>
    <cellStyle name="パーセント 2 2 2" xfId="429"/>
    <cellStyle name="パーセント 2 2 3" xfId="430"/>
    <cellStyle name="パーセント 2 3" xfId="431"/>
    <cellStyle name="パーセント 3" xfId="432"/>
    <cellStyle name="パーセント 4" xfId="433"/>
    <cellStyle name="パーセント()" xfId="434"/>
    <cellStyle name="パーセント(0.00)" xfId="435"/>
    <cellStyle name="パーセント[0.00]" xfId="436"/>
    <cellStyle name="Hyperlink" xfId="437"/>
    <cellStyle name="ハイパーリンク 2" xfId="438"/>
    <cellStyle name="メモ" xfId="439"/>
    <cellStyle name="メモ 2" xfId="440"/>
    <cellStyle name="メモ 3" xfId="441"/>
    <cellStyle name="リンク セル" xfId="442"/>
    <cellStyle name="リンク セル 2" xfId="443"/>
    <cellStyle name="リンク セル 3" xfId="444"/>
    <cellStyle name="リンク セル_Covenants Sim_101021" xfId="445"/>
    <cellStyle name="悪い" xfId="446"/>
    <cellStyle name="悪い 2" xfId="447"/>
    <cellStyle name="悪い 3" xfId="448"/>
    <cellStyle name="悪い_Covenants Sim_101021" xfId="449"/>
    <cellStyle name="円" xfId="450"/>
    <cellStyle name="基準" xfId="451"/>
    <cellStyle name="計算" xfId="452"/>
    <cellStyle name="計算 2" xfId="453"/>
    <cellStyle name="計算 3" xfId="454"/>
    <cellStyle name="計算_Covenants Sim_101021" xfId="455"/>
    <cellStyle name="警告文" xfId="456"/>
    <cellStyle name="警告文 2" xfId="457"/>
    <cellStyle name="警告文 3" xfId="458"/>
    <cellStyle name="警告文_Covenants Sim_101021" xfId="459"/>
    <cellStyle name="Comma [0]" xfId="460"/>
    <cellStyle name="桁区切り [0.0]" xfId="461"/>
    <cellStyle name="Comma" xfId="462"/>
    <cellStyle name="桁区切り 2" xfId="463"/>
    <cellStyle name="桁区切り 2 2" xfId="464"/>
    <cellStyle name="桁区切り 2 2 2" xfId="465"/>
    <cellStyle name="桁区切り 2 2 3" xfId="466"/>
    <cellStyle name="桁区切り 2 3" xfId="467"/>
    <cellStyle name="桁区切り 3" xfId="468"/>
    <cellStyle name="桁区切り 4" xfId="469"/>
    <cellStyle name="桁区切り 5" xfId="470"/>
    <cellStyle name="見出し 1" xfId="471"/>
    <cellStyle name="見出し 1 2" xfId="472"/>
    <cellStyle name="見出し 1 3" xfId="473"/>
    <cellStyle name="見出し 1_Covenants Sim_101021" xfId="474"/>
    <cellStyle name="見出し 2" xfId="475"/>
    <cellStyle name="見出し 2 2" xfId="476"/>
    <cellStyle name="見出し 2 3" xfId="477"/>
    <cellStyle name="見出し 2_Covenants Sim_101021" xfId="478"/>
    <cellStyle name="見出し 3" xfId="479"/>
    <cellStyle name="見出し 3 2" xfId="480"/>
    <cellStyle name="見出し 3 3" xfId="481"/>
    <cellStyle name="見出し 3_Covenants Sim_101021" xfId="482"/>
    <cellStyle name="見出し 4" xfId="483"/>
    <cellStyle name="見出し 4 2" xfId="484"/>
    <cellStyle name="見出し 4 3" xfId="485"/>
    <cellStyle name="見出し 4_Covenants Sim_101021" xfId="486"/>
    <cellStyle name="見出し１" xfId="487"/>
    <cellStyle name="見出し２" xfId="488"/>
    <cellStyle name="見積もりA" xfId="489"/>
    <cellStyle name="合計" xfId="490"/>
    <cellStyle name="集計" xfId="491"/>
    <cellStyle name="集計 2" xfId="492"/>
    <cellStyle name="集計 3" xfId="493"/>
    <cellStyle name="集計_Covenants Sim_101021" xfId="494"/>
    <cellStyle name="出力" xfId="495"/>
    <cellStyle name="出力 2" xfId="496"/>
    <cellStyle name="出力 3" xfId="497"/>
    <cellStyle name="出力_Covenants Sim_101021" xfId="498"/>
    <cellStyle name="小数" xfId="499"/>
    <cellStyle name="折り返し" xfId="500"/>
    <cellStyle name="説明文" xfId="501"/>
    <cellStyle name="説明文 2" xfId="502"/>
    <cellStyle name="説明文 3" xfId="503"/>
    <cellStyle name="説明文_Covenants Sim_101021" xfId="504"/>
    <cellStyle name="脱浦 [0.00]_9602 親用飽配信" xfId="505"/>
    <cellStyle name="脱浦_9602 親用飽配信" xfId="506"/>
    <cellStyle name="Currency [0]" xfId="507"/>
    <cellStyle name="Currency" xfId="508"/>
    <cellStyle name="通貨 2" xfId="509"/>
    <cellStyle name="日付" xfId="510"/>
    <cellStyle name="入力" xfId="511"/>
    <cellStyle name="入力 2" xfId="512"/>
    <cellStyle name="入力 3" xfId="513"/>
    <cellStyle name="入力_Covenants Sim_101021" xfId="514"/>
    <cellStyle name="年月" xfId="515"/>
    <cellStyle name="標準 2" xfId="516"/>
    <cellStyle name="標準 2 2" xfId="517"/>
    <cellStyle name="標準 2 3" xfId="518"/>
    <cellStyle name="標準 2_Covenants Sim_101021" xfId="519"/>
    <cellStyle name="標準 3" xfId="520"/>
    <cellStyle name="標準 4" xfId="521"/>
    <cellStyle name="標準 5" xfId="522"/>
    <cellStyle name="標準 6" xfId="523"/>
    <cellStyle name="標準_借入金管理表_2009年度" xfId="524"/>
    <cellStyle name="Followed Hyperlink" xfId="525"/>
    <cellStyle name="未定義" xfId="526"/>
    <cellStyle name="良い" xfId="527"/>
    <cellStyle name="良い 2" xfId="528"/>
    <cellStyle name="良い 3" xfId="529"/>
    <cellStyle name="良い_Covenants Sim_101021" xfId="530"/>
    <cellStyle name="爨ﾃﾗ靉ｧﾋﾁﾒﾂｨﾘﾅﾀﾒ､ [0]_PERSONAL" xfId="531"/>
    <cellStyle name="爨ﾃﾗ靉ｧﾋﾁﾒﾂｨﾘﾅﾀﾒ､_PERSONAL" xfId="532"/>
    <cellStyle name="爨ﾃﾗ靉ｧﾋﾁﾒﾂﾊ｡ﾘﾅ爰ﾔｹ [0]_PERSONAL" xfId="533"/>
    <cellStyle name="爨ﾃﾗ靉ｧﾋﾁﾒﾂﾊ｡ﾘﾅ爰ﾔｹ_PERSONAL" xfId="534"/>
    <cellStyle name="[_x0017_G&#10;&#13;'&#13;ﾟ・E'08_x0007__x0001__x0001_" xfId="535"/>
    <cellStyle name="[_x0017_G&#10;&#13;'&#13;ﾟ・E'08_x0007__x0001__x0001__x0000__x0002_ｯ_x0000_(_x0002_&amp;@ _x0000__x0000__x0000_*O_x0000__x0000_ﾎ_x000B__x0006__x0014__x0000__x0000__x0000__x0000__x0000__x0000__x0000__x0000__x0000__x0000__x0000__x0000__x0000__x0000_ﾍ!ﾋ_x0000__x0000__x0000__x0000__x0000__x0000__x0000__x0000__x0000__x0000_NET        _x0000__x0000__x0000__x0000__x0000_           _x0000__x0000__x0000__x0000__x0000__x0000__x0000__x0000__x0004_ NET&#13;_CP1&#13; C:\WINDOWS\INIBKUP\HLS\NUL goto SKIP_CP1&#13;/07/25変更)&#13;&#13; /u&#13; C:\WINDOWS\JVAKZIN.INI &#13;:\jslib;j:\t6\tarowin6&#13;_x0000_" xfId="536"/>
    <cellStyle name="[_x0017_G&#13;&#10;'&#10;ﾟ・E'08_x0007__x0001__x0001_" xfId="537"/>
    <cellStyle name="[_x0017_G&#13;&#10;'&#10;ﾟ・E'08_x0007__x0001__x0001__x0000__x0002_ｯ_x0000_(_x0002_&amp;@ _x0000__x0000__x0000_*O_x0000__x0000_ﾎ_x000B__x0006__x0014__x0000__x0000__x0000__x0000__x0000__x0000__x0000__x0000__x0000__x0000__x0000__x0000__x0000__x0000_ﾍ!ﾋ_x0000__x0000__x0000__x0000__x0000__x0000__x0000__x0000__x0000__x0000_NET        _x0000__x0000__x0000__x0000__x0000_           _x0000__x0000__x0000__x0000__x0000__x0000__x0000__x0000__x0004_ NET&#10;_CP1&#10; C:\WINDOWS\INIBKUP\HLS\NUL goto SKIP_CP1&#10;/07/25変更)&#10;&#10; /u&#10; C:\WINDOWS\JVAKZIN.INI &#10;:\jslib;j:\t6\tarowin6&#10;_x0000_" xfId="5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externalLink" Target="externalLinks/externalLink12.xml" /><Relationship Id="rId25" Type="http://schemas.openxmlformats.org/officeDocument/2006/relationships/externalLink" Target="externalLinks/externalLink13.xml" /><Relationship Id="rId26" Type="http://schemas.openxmlformats.org/officeDocument/2006/relationships/externalLink" Target="externalLinks/externalLink14.xml" /><Relationship Id="rId27" Type="http://schemas.openxmlformats.org/officeDocument/2006/relationships/externalLink" Target="externalLinks/externalLink15.xml" /><Relationship Id="rId28" Type="http://schemas.openxmlformats.org/officeDocument/2006/relationships/externalLink" Target="externalLinks/externalLink16.xml" /><Relationship Id="rId29" Type="http://schemas.openxmlformats.org/officeDocument/2006/relationships/externalLink" Target="externalLinks/externalLink17.xml" /><Relationship Id="rId30" Type="http://schemas.openxmlformats.org/officeDocument/2006/relationships/externalLink" Target="externalLinks/externalLink18.xml" /><Relationship Id="rId31" Type="http://schemas.openxmlformats.org/officeDocument/2006/relationships/externalLink" Target="externalLinks/externalLink19.xml" /><Relationship Id="rId32" Type="http://schemas.openxmlformats.org/officeDocument/2006/relationships/externalLink" Target="externalLinks/externalLink20.xml" /><Relationship Id="rId33" Type="http://schemas.openxmlformats.org/officeDocument/2006/relationships/externalLink" Target="externalLinks/externalLink21.xml" /><Relationship Id="rId34" Type="http://schemas.openxmlformats.org/officeDocument/2006/relationships/externalLink" Target="externalLinks/externalLink22.xml" /><Relationship Id="rId35" Type="http://schemas.openxmlformats.org/officeDocument/2006/relationships/externalLink" Target="externalLinks/externalLink23.xml" /><Relationship Id="rId36" Type="http://schemas.openxmlformats.org/officeDocument/2006/relationships/externalLink" Target="externalLinks/externalLink24.xml" /><Relationship Id="rId37" Type="http://schemas.openxmlformats.org/officeDocument/2006/relationships/externalLink" Target="externalLinks/externalLink25.xml" /><Relationship Id="rId38" Type="http://schemas.openxmlformats.org/officeDocument/2006/relationships/externalLink" Target="externalLinks/externalLink26.xml" /><Relationship Id="rId39" Type="http://schemas.openxmlformats.org/officeDocument/2006/relationships/externalLink" Target="externalLinks/externalLink27.xml" /><Relationship Id="rId40" Type="http://schemas.openxmlformats.org/officeDocument/2006/relationships/externalLink" Target="externalLinks/externalLink28.xml" /><Relationship Id="rId41" Type="http://schemas.openxmlformats.org/officeDocument/2006/relationships/externalLink" Target="externalLinks/externalLink29.xml" /><Relationship Id="rId42" Type="http://schemas.openxmlformats.org/officeDocument/2006/relationships/externalLink" Target="externalLinks/externalLink30.xml" /><Relationship Id="rId43" Type="http://schemas.openxmlformats.org/officeDocument/2006/relationships/externalLink" Target="externalLinks/externalLink31.xml" /><Relationship Id="rId44" Type="http://schemas.openxmlformats.org/officeDocument/2006/relationships/externalLink" Target="externalLinks/externalLink32.xml" /><Relationship Id="rId45" Type="http://schemas.openxmlformats.org/officeDocument/2006/relationships/externalLink" Target="externalLinks/externalLink33.xml" /><Relationship Id="rId46" Type="http://schemas.openxmlformats.org/officeDocument/2006/relationships/externalLink" Target="externalLinks/externalLink34.xml" /><Relationship Id="rId47" Type="http://schemas.openxmlformats.org/officeDocument/2006/relationships/externalLink" Target="externalLinks/externalLink35.xml" /><Relationship Id="rId48" Type="http://schemas.openxmlformats.org/officeDocument/2006/relationships/externalLink" Target="externalLinks/externalLink36.xml" /><Relationship Id="rId49" Type="http://schemas.openxmlformats.org/officeDocument/2006/relationships/externalLink" Target="externalLinks/externalLink37.xml" /><Relationship Id="rId50" Type="http://schemas.openxmlformats.org/officeDocument/2006/relationships/externalLink" Target="externalLinks/externalLink38.xml" /><Relationship Id="rId51" Type="http://schemas.openxmlformats.org/officeDocument/2006/relationships/externalLink" Target="externalLinks/externalLink39.xml" /><Relationship Id="rId52" Type="http://schemas.openxmlformats.org/officeDocument/2006/relationships/externalLink" Target="externalLinks/externalLink40.xml" /><Relationship Id="rId53" Type="http://schemas.openxmlformats.org/officeDocument/2006/relationships/externalLink" Target="externalLinks/externalLink41.xml" /><Relationship Id="rId54" Type="http://schemas.openxmlformats.org/officeDocument/2006/relationships/externalLink" Target="externalLinks/externalLink42.xml" /><Relationship Id="rId55" Type="http://schemas.openxmlformats.org/officeDocument/2006/relationships/externalLink" Target="externalLinks/externalLink43.xml" /><Relationship Id="rId56" Type="http://schemas.openxmlformats.org/officeDocument/2006/relationships/externalLink" Target="externalLinks/externalLink44.xml" /><Relationship Id="rId57" Type="http://schemas.openxmlformats.org/officeDocument/2006/relationships/externalLink" Target="externalLinks/externalLink45.xml" /><Relationship Id="rId58" Type="http://schemas.openxmlformats.org/officeDocument/2006/relationships/externalLink" Target="externalLinks/externalLink46.xml" /><Relationship Id="rId59" Type="http://schemas.openxmlformats.org/officeDocument/2006/relationships/externalLink" Target="externalLinks/externalLink47.xml" /><Relationship Id="rId60" Type="http://schemas.openxmlformats.org/officeDocument/2006/relationships/externalLink" Target="externalLinks/externalLink48.xml" /><Relationship Id="rId61" Type="http://schemas.openxmlformats.org/officeDocument/2006/relationships/externalLink" Target="externalLinks/externalLink49.xml" /><Relationship Id="rId62" Type="http://schemas.openxmlformats.org/officeDocument/2006/relationships/externalLink" Target="externalLinks/externalLink50.xml" /><Relationship Id="rId63" Type="http://schemas.openxmlformats.org/officeDocument/2006/relationships/externalLink" Target="externalLinks/externalLink51.xml" /><Relationship Id="rId64" Type="http://schemas.openxmlformats.org/officeDocument/2006/relationships/externalLink" Target="externalLinks/externalLink52.xml" /><Relationship Id="rId65" Type="http://schemas.openxmlformats.org/officeDocument/2006/relationships/externalLink" Target="externalLinks/externalLink53.xml" /><Relationship Id="rId66" Type="http://schemas.openxmlformats.org/officeDocument/2006/relationships/externalLink" Target="externalLinks/externalLink54.xml" /><Relationship Id="rId67" Type="http://schemas.openxmlformats.org/officeDocument/2006/relationships/externalLink" Target="externalLinks/externalLink55.xml" /><Relationship Id="rId68" Type="http://schemas.openxmlformats.org/officeDocument/2006/relationships/externalLink" Target="externalLinks/externalLink56.xml" /><Relationship Id="rId69" Type="http://schemas.openxmlformats.org/officeDocument/2006/relationships/externalLink" Target="externalLinks/externalLink57.xml" /><Relationship Id="rId70" Type="http://schemas.openxmlformats.org/officeDocument/2006/relationships/externalLink" Target="externalLinks/externalLink58.xml" /><Relationship Id="rId71" Type="http://schemas.openxmlformats.org/officeDocument/2006/relationships/externalLink" Target="externalLinks/externalLink59.xml" /><Relationship Id="rId72" Type="http://schemas.openxmlformats.org/officeDocument/2006/relationships/externalLink" Target="externalLinks/externalLink60.xml" /><Relationship Id="rId73" Type="http://schemas.openxmlformats.org/officeDocument/2006/relationships/externalLink" Target="externalLinks/externalLink61.xml" /><Relationship Id="rId74" Type="http://schemas.openxmlformats.org/officeDocument/2006/relationships/externalLink" Target="externalLinks/externalLink62.xml" /><Relationship Id="rId75" Type="http://schemas.openxmlformats.org/officeDocument/2006/relationships/externalLink" Target="externalLinks/externalLink63.xml" /><Relationship Id="rId76" Type="http://schemas.openxmlformats.org/officeDocument/2006/relationships/externalLink" Target="externalLinks/externalLink64.xml" /><Relationship Id="rId77" Type="http://schemas.openxmlformats.org/officeDocument/2006/relationships/externalLink" Target="externalLinks/externalLink65.xml" /><Relationship Id="rId78" Type="http://schemas.openxmlformats.org/officeDocument/2006/relationships/externalLink" Target="externalLinks/externalLink66.xml" /><Relationship Id="rId79" Type="http://schemas.openxmlformats.org/officeDocument/2006/relationships/externalLink" Target="externalLinks/externalLink67.xml" /><Relationship Id="rId80" Type="http://schemas.openxmlformats.org/officeDocument/2006/relationships/externalLink" Target="externalLinks/externalLink68.xml" /><Relationship Id="rId81" Type="http://schemas.openxmlformats.org/officeDocument/2006/relationships/externalLink" Target="externalLinks/externalLink69.xml" /><Relationship Id="rId82" Type="http://schemas.openxmlformats.org/officeDocument/2006/relationships/externalLink" Target="externalLinks/externalLink70.xml" /><Relationship Id="rId83" Type="http://schemas.openxmlformats.org/officeDocument/2006/relationships/externalLink" Target="externalLinks/externalLink71.xml" /><Relationship Id="rId84" Type="http://schemas.openxmlformats.org/officeDocument/2006/relationships/externalLink" Target="externalLinks/externalLink72.xml" /><Relationship Id="rId85" Type="http://schemas.openxmlformats.org/officeDocument/2006/relationships/externalLink" Target="externalLinks/externalLink73.xml" /><Relationship Id="rId86" Type="http://schemas.openxmlformats.org/officeDocument/2006/relationships/externalLink" Target="externalLinks/externalLink74.xml" /><Relationship Id="rId87" Type="http://schemas.openxmlformats.org/officeDocument/2006/relationships/externalLink" Target="externalLinks/externalLink75.xml" /><Relationship Id="rId88" Type="http://schemas.openxmlformats.org/officeDocument/2006/relationships/externalLink" Target="externalLinks/externalLink76.xml" /><Relationship Id="rId89" Type="http://schemas.openxmlformats.org/officeDocument/2006/relationships/externalLink" Target="externalLinks/externalLink77.xml" /><Relationship Id="rId90" Type="http://schemas.openxmlformats.org/officeDocument/2006/relationships/externalLink" Target="externalLinks/externalLink78.xml" /><Relationship Id="rId91" Type="http://schemas.openxmlformats.org/officeDocument/2006/relationships/externalLink" Target="externalLinks/externalLink79.xml" /><Relationship Id="rId92" Type="http://schemas.openxmlformats.org/officeDocument/2006/relationships/externalLink" Target="externalLinks/externalLink80.xml" /><Relationship Id="rId93" Type="http://schemas.openxmlformats.org/officeDocument/2006/relationships/externalLink" Target="externalLinks/externalLink81.xml" /><Relationship Id="rId94" Type="http://schemas.openxmlformats.org/officeDocument/2006/relationships/externalLink" Target="externalLinks/externalLink82.xml" /><Relationship Id="rId95" Type="http://schemas.openxmlformats.org/officeDocument/2006/relationships/externalLink" Target="externalLinks/externalLink83.xml" /><Relationship Id="rId96" Type="http://schemas.openxmlformats.org/officeDocument/2006/relationships/externalLink" Target="externalLinks/externalLink84.xml" /><Relationship Id="rId97" Type="http://schemas.openxmlformats.org/officeDocument/2006/relationships/externalLink" Target="externalLinks/externalLink85.xml" /><Relationship Id="rId98" Type="http://schemas.openxmlformats.org/officeDocument/2006/relationships/externalLink" Target="externalLinks/externalLink86.xml" /><Relationship Id="rId99" Type="http://schemas.openxmlformats.org/officeDocument/2006/relationships/externalLink" Target="externalLinks/externalLink87.xml" /><Relationship Id="rId10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58</xdr:row>
      <xdr:rowOff>0</xdr:rowOff>
    </xdr:from>
    <xdr:to>
      <xdr:col>1</xdr:col>
      <xdr:colOff>0</xdr:colOff>
      <xdr:row>58</xdr:row>
      <xdr:rowOff>0</xdr:rowOff>
    </xdr:to>
    <xdr:sp>
      <xdr:nvSpPr>
        <xdr:cNvPr id="1" name="TextBox 1"/>
        <xdr:cNvSpPr txBox="1">
          <a:spLocks noChangeArrowheads="1"/>
        </xdr:cNvSpPr>
      </xdr:nvSpPr>
      <xdr:spPr>
        <a:xfrm>
          <a:off x="3457575" y="15544800"/>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これが分かるような勘定科目はありますでしょうか</a:t>
          </a:r>
        </a:p>
      </xdr:txBody>
    </xdr:sp>
    <xdr:clientData/>
  </xdr:twoCellAnchor>
  <xdr:twoCellAnchor>
    <xdr:from>
      <xdr:col>1</xdr:col>
      <xdr:colOff>0</xdr:colOff>
      <xdr:row>71</xdr:row>
      <xdr:rowOff>0</xdr:rowOff>
    </xdr:from>
    <xdr:to>
      <xdr:col>1</xdr:col>
      <xdr:colOff>0</xdr:colOff>
      <xdr:row>71</xdr:row>
      <xdr:rowOff>0</xdr:rowOff>
    </xdr:to>
    <xdr:sp>
      <xdr:nvSpPr>
        <xdr:cNvPr id="2" name="TextBox 2"/>
        <xdr:cNvSpPr txBox="1">
          <a:spLocks noChangeArrowheads="1"/>
        </xdr:cNvSpPr>
      </xdr:nvSpPr>
      <xdr:spPr>
        <a:xfrm>
          <a:off x="3457575" y="18764250"/>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今年度はほとんど開示できるものはないと思いますが、アナリストや機関投資家が必要としているデータですので、今後開示できればと考えています。</a:t>
          </a:r>
        </a:p>
      </xdr:txBody>
    </xdr:sp>
    <xdr:clientData/>
  </xdr:twoCellAnchor>
  <xdr:twoCellAnchor>
    <xdr:from>
      <xdr:col>1</xdr:col>
      <xdr:colOff>0</xdr:colOff>
      <xdr:row>58</xdr:row>
      <xdr:rowOff>0</xdr:rowOff>
    </xdr:from>
    <xdr:to>
      <xdr:col>1</xdr:col>
      <xdr:colOff>0</xdr:colOff>
      <xdr:row>58</xdr:row>
      <xdr:rowOff>0</xdr:rowOff>
    </xdr:to>
    <xdr:sp>
      <xdr:nvSpPr>
        <xdr:cNvPr id="3" name="TextBox 3"/>
        <xdr:cNvSpPr txBox="1">
          <a:spLocks noChangeArrowheads="1"/>
        </xdr:cNvSpPr>
      </xdr:nvSpPr>
      <xdr:spPr>
        <a:xfrm>
          <a:off x="3457575" y="15544800"/>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今年度はほとんど開示できるものはないと思いますが、アナリストや機関投資家が必要としているデータですので、今後開示できればと考えています。</a:t>
          </a:r>
        </a:p>
      </xdr:txBody>
    </xdr:sp>
    <xdr:clientData/>
  </xdr:twoCellAnchor>
  <xdr:twoCellAnchor>
    <xdr:from>
      <xdr:col>1</xdr:col>
      <xdr:colOff>0</xdr:colOff>
      <xdr:row>37</xdr:row>
      <xdr:rowOff>0</xdr:rowOff>
    </xdr:from>
    <xdr:to>
      <xdr:col>1</xdr:col>
      <xdr:colOff>0</xdr:colOff>
      <xdr:row>37</xdr:row>
      <xdr:rowOff>0</xdr:rowOff>
    </xdr:to>
    <xdr:sp>
      <xdr:nvSpPr>
        <xdr:cNvPr id="4" name="TextBox 4"/>
        <xdr:cNvSpPr txBox="1">
          <a:spLocks noChangeArrowheads="1"/>
        </xdr:cNvSpPr>
      </xdr:nvSpPr>
      <xdr:spPr>
        <a:xfrm>
          <a:off x="3457575" y="9734550"/>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これが分かるような勘定科目はありますでしょうか</a:t>
          </a:r>
        </a:p>
      </xdr:txBody>
    </xdr:sp>
    <xdr:clientData/>
  </xdr:twoCellAnchor>
  <xdr:twoCellAnchor>
    <xdr:from>
      <xdr:col>1</xdr:col>
      <xdr:colOff>0</xdr:colOff>
      <xdr:row>39</xdr:row>
      <xdr:rowOff>0</xdr:rowOff>
    </xdr:from>
    <xdr:to>
      <xdr:col>1</xdr:col>
      <xdr:colOff>0</xdr:colOff>
      <xdr:row>39</xdr:row>
      <xdr:rowOff>0</xdr:rowOff>
    </xdr:to>
    <xdr:sp>
      <xdr:nvSpPr>
        <xdr:cNvPr id="5" name="TextBox 5"/>
        <xdr:cNvSpPr txBox="1">
          <a:spLocks noChangeArrowheads="1"/>
        </xdr:cNvSpPr>
      </xdr:nvSpPr>
      <xdr:spPr>
        <a:xfrm>
          <a:off x="3457575" y="10668000"/>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今年度はほとんど開示できるものはないと思いますが、アナリストや機関投資家が必要としているデータですので、今後開示できればと考えています。</a:t>
          </a:r>
        </a:p>
      </xdr:txBody>
    </xdr:sp>
    <xdr:clientData/>
  </xdr:twoCellAnchor>
  <xdr:twoCellAnchor>
    <xdr:from>
      <xdr:col>1</xdr:col>
      <xdr:colOff>0</xdr:colOff>
      <xdr:row>37</xdr:row>
      <xdr:rowOff>0</xdr:rowOff>
    </xdr:from>
    <xdr:to>
      <xdr:col>1</xdr:col>
      <xdr:colOff>0</xdr:colOff>
      <xdr:row>37</xdr:row>
      <xdr:rowOff>0</xdr:rowOff>
    </xdr:to>
    <xdr:sp>
      <xdr:nvSpPr>
        <xdr:cNvPr id="6" name="TextBox 6"/>
        <xdr:cNvSpPr txBox="1">
          <a:spLocks noChangeArrowheads="1"/>
        </xdr:cNvSpPr>
      </xdr:nvSpPr>
      <xdr:spPr>
        <a:xfrm>
          <a:off x="3457575" y="9734550"/>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今年度はほとんど開示できるものはないと思いますが、アナリストや機関投資家が必要としているデータですので、今後開示できればと考えています。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58</xdr:row>
      <xdr:rowOff>0</xdr:rowOff>
    </xdr:from>
    <xdr:to>
      <xdr:col>1</xdr:col>
      <xdr:colOff>0</xdr:colOff>
      <xdr:row>58</xdr:row>
      <xdr:rowOff>0</xdr:rowOff>
    </xdr:to>
    <xdr:sp>
      <xdr:nvSpPr>
        <xdr:cNvPr id="1" name="TextBox 1"/>
        <xdr:cNvSpPr txBox="1">
          <a:spLocks noChangeArrowheads="1"/>
        </xdr:cNvSpPr>
      </xdr:nvSpPr>
      <xdr:spPr>
        <a:xfrm>
          <a:off x="3457575" y="14944725"/>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これが分かるような勘定科目はありますでしょうか</a:t>
          </a:r>
        </a:p>
      </xdr:txBody>
    </xdr:sp>
    <xdr:clientData/>
  </xdr:twoCellAnchor>
  <xdr:twoCellAnchor>
    <xdr:from>
      <xdr:col>1</xdr:col>
      <xdr:colOff>0</xdr:colOff>
      <xdr:row>71</xdr:row>
      <xdr:rowOff>0</xdr:rowOff>
    </xdr:from>
    <xdr:to>
      <xdr:col>1</xdr:col>
      <xdr:colOff>0</xdr:colOff>
      <xdr:row>71</xdr:row>
      <xdr:rowOff>0</xdr:rowOff>
    </xdr:to>
    <xdr:sp>
      <xdr:nvSpPr>
        <xdr:cNvPr id="2" name="TextBox 2"/>
        <xdr:cNvSpPr txBox="1">
          <a:spLocks noChangeArrowheads="1"/>
        </xdr:cNvSpPr>
      </xdr:nvSpPr>
      <xdr:spPr>
        <a:xfrm>
          <a:off x="3457575" y="18164175"/>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今年度はほとんど開示できるものはないと思いますが、アナリストや機関投資家が必要としているデータですので、今後開示できればと考えています。</a:t>
          </a:r>
        </a:p>
      </xdr:txBody>
    </xdr:sp>
    <xdr:clientData/>
  </xdr:twoCellAnchor>
  <xdr:twoCellAnchor>
    <xdr:from>
      <xdr:col>1</xdr:col>
      <xdr:colOff>0</xdr:colOff>
      <xdr:row>58</xdr:row>
      <xdr:rowOff>0</xdr:rowOff>
    </xdr:from>
    <xdr:to>
      <xdr:col>1</xdr:col>
      <xdr:colOff>0</xdr:colOff>
      <xdr:row>58</xdr:row>
      <xdr:rowOff>0</xdr:rowOff>
    </xdr:to>
    <xdr:sp>
      <xdr:nvSpPr>
        <xdr:cNvPr id="3" name="TextBox 3"/>
        <xdr:cNvSpPr txBox="1">
          <a:spLocks noChangeArrowheads="1"/>
        </xdr:cNvSpPr>
      </xdr:nvSpPr>
      <xdr:spPr>
        <a:xfrm>
          <a:off x="3457575" y="14944725"/>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今年度はほとんど開示できるものはないと思いますが、アナリストや機関投資家が必要としているデータですので、今後開示できればと考えています。</a:t>
          </a:r>
        </a:p>
      </xdr:txBody>
    </xdr:sp>
    <xdr:clientData/>
  </xdr:twoCellAnchor>
  <xdr:twoCellAnchor>
    <xdr:from>
      <xdr:col>1</xdr:col>
      <xdr:colOff>0</xdr:colOff>
      <xdr:row>38</xdr:row>
      <xdr:rowOff>0</xdr:rowOff>
    </xdr:from>
    <xdr:to>
      <xdr:col>1</xdr:col>
      <xdr:colOff>0</xdr:colOff>
      <xdr:row>38</xdr:row>
      <xdr:rowOff>0</xdr:rowOff>
    </xdr:to>
    <xdr:sp>
      <xdr:nvSpPr>
        <xdr:cNvPr id="4" name="TextBox 4"/>
        <xdr:cNvSpPr txBox="1">
          <a:spLocks noChangeArrowheads="1"/>
        </xdr:cNvSpPr>
      </xdr:nvSpPr>
      <xdr:spPr>
        <a:xfrm>
          <a:off x="3457575" y="9820275"/>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これが分かるような勘定科目はありますでしょうか</a:t>
          </a:r>
        </a:p>
      </xdr:txBody>
    </xdr:sp>
    <xdr:clientData/>
  </xdr:twoCellAnchor>
  <xdr:twoCellAnchor>
    <xdr:from>
      <xdr:col>1</xdr:col>
      <xdr:colOff>0</xdr:colOff>
      <xdr:row>39</xdr:row>
      <xdr:rowOff>0</xdr:rowOff>
    </xdr:from>
    <xdr:to>
      <xdr:col>1</xdr:col>
      <xdr:colOff>0</xdr:colOff>
      <xdr:row>39</xdr:row>
      <xdr:rowOff>0</xdr:rowOff>
    </xdr:to>
    <xdr:sp>
      <xdr:nvSpPr>
        <xdr:cNvPr id="5" name="TextBox 5"/>
        <xdr:cNvSpPr txBox="1">
          <a:spLocks noChangeArrowheads="1"/>
        </xdr:cNvSpPr>
      </xdr:nvSpPr>
      <xdr:spPr>
        <a:xfrm>
          <a:off x="3457575" y="10067925"/>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今年度はほとんど開示できるものはないと思いますが、アナリストや機関投資家が必要としているデータですので、今後開示できればと考えています。</a:t>
          </a:r>
        </a:p>
      </xdr:txBody>
    </xdr:sp>
    <xdr:clientData/>
  </xdr:twoCellAnchor>
  <xdr:twoCellAnchor>
    <xdr:from>
      <xdr:col>1</xdr:col>
      <xdr:colOff>0</xdr:colOff>
      <xdr:row>38</xdr:row>
      <xdr:rowOff>0</xdr:rowOff>
    </xdr:from>
    <xdr:to>
      <xdr:col>1</xdr:col>
      <xdr:colOff>0</xdr:colOff>
      <xdr:row>38</xdr:row>
      <xdr:rowOff>0</xdr:rowOff>
    </xdr:to>
    <xdr:sp>
      <xdr:nvSpPr>
        <xdr:cNvPr id="6" name="TextBox 6"/>
        <xdr:cNvSpPr txBox="1">
          <a:spLocks noChangeArrowheads="1"/>
        </xdr:cNvSpPr>
      </xdr:nvSpPr>
      <xdr:spPr>
        <a:xfrm>
          <a:off x="3457575" y="9820275"/>
          <a:ext cx="0" cy="0"/>
        </a:xfrm>
        <a:prstGeom prst="rect">
          <a:avLst/>
        </a:prstGeom>
        <a:solidFill>
          <a:srgbClr val="FFFFFF"/>
        </a:solid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今年度はほとんど開示できるものはないと思いますが、アナリストや機関投資家が必要としているデータですので、今後開示できればと考えています。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ABAT01\&#65314;&#65331;&#22679;&#2818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usen\&#12487;&#12472;&#12479;&#12523;&#21270;&#20013;&#27490;\B_&#26376;&#27425;&#24215;&#33303;&#20107;&#26989;&#65404;&#65389;&#65424;&#65434;&#65392;&#65404;&#65390;&#65437;&#2345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65297;.&#29694;&#22312;&#36914;&#34892;&#20013;\&#12505;&#12523;&#9734;\AA&#20316;&#25104;&#20998;&#65288;&#36039;&#26412;&#25919;&#31574;&#65289;\011026Bell_Projection_On_Bp011024_DRAFT\011024_Bell_IRR_Calc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WINNT\Temp\C.Documents%20and%20Settings.FUSHIDAH.My%20Documents.Notes\Book1.&#27827;&#21475;&#28246;&#25945;&#32946;xl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ZAIMU-SERVER\Data\&#20840;&#20307;&#20849;&#26377;\&#12304;&#20849;&#26377;&#12305;&#36001;&#21209;&#35506;&#12539;&#32076;&#29702;&#35506;\&#26087;&#32076;&#29702;&#35506;_1120\&#20107;&#26989;&#35336;&#30011;&#20849;&#26377;\&#32013;&#21697;&#20104;&#23450;&#29289;&#20316;&#26989;&#29992;0621\&#34276;&#30000;&#35506;&#38988;&#25972;&#29702;&#19968;&#35239;&#3492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P:\Vision\_Project_Mountain\Valuation\KO-000618\Mountain5-KO.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P:\Vision\_Project_Mountain\Valuation\KO-000618\Old%20structure.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s00\GROUPS\Documents%20and%20Settings\hr-hanata\My%20Documents\&#20107;&#26989;&#35336;&#30011;&#2636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ZAIMU-SERVER\Data\windows\TEMP\&#26989;&#21209;&#24215;&#12510;&#12540;&#12465;&#12483;&#12488;&#37096;&#3827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Y:\&#12518;&#12540;&#12467;&#12512;\&#20491;&#20154;&#31665;\&#23997;&#23822;\&#20104;&#31639;\&#21442;&#32771;&#36039;&#26009;\&#65321;&#65331;&#65328;\ISP&#20104;&#31639;20030814_(&#32076;&#29702;&#20206;&#22577;&#21578;&#2925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S:\&#12518;&#12540;&#12474;&#65319;\&#65296;&#65298;&#30456;&#30000;&#25991;&#26360;\&#20170;&#24180;&#24230;&#20491;&#210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m005\&#36001;&#21209;&#26412;&#37096;\&#36001;&#21209;&#26412;&#37096;&#23554;&#29992;\&#26376;&#27425;&#36039;&#26009;\&#27770;&#31639;&#38306;&#36899;\FYE3-2007\BSPLCF\FY06_PLBSCFver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A:\&#31532;&#65298;&#26399;&#37329;&#38306;&#20418;\&#21033;&#30410;&#35336;&#30011;&#65318;&#65359;&#65362;&#65357;&#65345;&#6536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ootasv02\&#22823;&#30000;&#24037;&#21209;&#25152;\&#65296;&#65300;&#34276;&#26412;&#25991;&#26360;\&#21033;&#30410;&#35336;&#30011;\011129&#26376;&#21029;&#23637;&#38283;&#35336;&#30011;.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s00\GROUPS\Documents%20and%20Settings\All%20Users\Documents\&#26032;&#23487;&#65314;&#65314;&#12539;&#20849;&#26377;\&#26989;&#32318;&#31649;&#29702;&#65288;&#20837;&#21147;&#29992;&#6528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Bb-91\&#20849;&#26377;&#65314;&#65314;&#65325;\&#22865;&#32004;&#65381;&#23436;&#25104;&#22577;&#21578;&#2636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Obata\&#20849;&#26377;\&#26989;&#21209;&#65319;\&#29289;&#20214;&#12522;&#12473;&#12488;.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s00\GROUPS\Documents%20and%20Settings\All%20Users\Documents\&#26032;&#23487;&#65314;&#65314;&#12539;&#20849;&#26377;\Documents%20and%20Settings\All%20Users\Documents\&#26032;&#23487;&#65314;&#65314;&#12539;&#20849;&#26377;\&#21942;&#26989;G\&#35211;&#36796;&#39015;&#23458;&#24773;&#22577;(web&#12487;&#12540;&#12479;&#65289;.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OGO\File%20Server\&#21476;&#36032;\unimat\&#35211;&#31309;&#12426;\FR-&#26696;1.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Zaimu-server\data\User\&#20037;&#20445;\&#12288;&#30772;&#29987;&#20661;&#27177;&#12288;&#36024;&#20498;&#24341;&#24403;&#37329;&#38306;&#36899;\&#27770;&#31639;&#38306;&#36899;\38&#26399;&#12288;&#31532;1Q\38&#26399;&#31532;1Q%20&#12288;&#31185;&#30446;&#26126;&#32048;\&#36899;&#32080;&#32068;&#26367;&#12471;&#12540;&#12488;.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Zaimu-server\data\&#20840;&#20307;&#20849;&#26377;\&#12304;&#20849;&#26377;&#12305;&#36001;&#21209;&#35506;&#12539;&#32076;&#29702;&#35506;\0628&#40372;&#30000;&#12496;&#12483;&#12463;&#12450;&#12483;&#12503;\WINDOWS\&#65411;&#65438;&#65405;&#65400;&#65412;&#65391;&#65420;&#65439;\&#27770;&#31639;&#38306;&#36899;\38&#26399;%20&#20013;&#38291;\38&#20013;&#38291;&#12288;&#31185;&#30446;&#26126;&#32048;\38&#20013;&#38291;%20&#36024;&#20498;&#24341;&#24403;%20&#26356;&#29983;&#20661;&#27177;\&#27770;&#31639;&#38306;&#36899;\38&#26399;&#12288;&#31532;1Q\38&#26399;&#31532;1Q%20&#12288;&#31185;&#30446;&#26126;&#32048;\&#36899;&#32080;&#32068;&#26367;&#12471;&#12540;&#12488;.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Groupware\cs\Documents%20and%20Settings\yasudayuk\&#12487;&#12473;&#12463;&#12488;&#12483;&#12503;\&#37325;&#35201;\2002&#24180;\11&#26376;&#20998;\&#12459;&#12540;&#12489;&#35531;&#27714;&#12487;&#12540;&#12479;\&#12459;&#12540;&#12489;&#35531;&#27714;&#12487;&#12540;&#1247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dm005\budget\FY09\ver1\eAccess\eAccess\4&#31649;&#29702;&#37096;&#38272;\5&#36001;&#21209;&#26412;&#37096;\8-&#36001;&#21209;&#26412;&#37096;(eA)_FY09Budv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Zaimu-server\data\WINDOWS\Temporary%20Internet%20Files\Content.IE5\HVWF8X61\H14.10.31&#22770;&#25499;&#35336;&#19978;&#20998;.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Ntserver-pdc\ES\Documents%20and%20Settings\yasudayuk\&#12487;&#12473;&#12463;&#12488;&#12483;&#12503;\&#37325;&#35201;\2002&#24180;\11&#26376;&#20998;\&#12459;&#12540;&#12489;&#35531;&#27714;&#12487;&#12540;&#12479;\&#12459;&#12540;&#12489;&#35531;&#27714;&#12487;&#12540;&#12479;.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s00\GROUPS\Documents%20and%20Settings\ic-kagami\My%20Documents\Book1.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Y:\&#12518;&#12540;&#12467;&#12512;\&#20250;&#35336;\&#31532;8&#26399;\06&#24180;11&#26376;&#26376;&#27425;\FA\2005&#20767;&#21364;&#36039;&#29987;&#30003;&#21578;&#26360;_UCOM(07ARP06).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Sales_server\ssp\WINDOWS\&#65411;&#65438;&#65405;&#65400;&#65412;&#65391;&#65420;&#65439;\0002_100Kforecast.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inance%20fb_at\c\ops%20review\Sept\ops9.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ile\work\Documents%20and%20Settings\noriyuki.wada\Local%20Settings\Temporary%20Internet%20Files\OLK4\Documents%20and%20Settings\es1\Local%20Settings\Temporary%20Internet%20Files\OLK4A\&#20462;&#27491;BS_200503_FIX.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S_file1\&#32113;&#25324;&#26412;&#37096;&#20849;&#26377;\&#32113;&#25324;&#26412;&#37096;\&#32076;&#21942;&#20225;&#30011;&#37096;&#20849;&#26377;\&#26989;&#21209;\&#20104;&#31639;&#31649;&#29702;\FY05\&#24180;&#24230;&#20104;&#31639;\20_&#25237;&#36039;&#35336;&#30011;\FY05&#20104;&#31639;_&#25237;&#36039;&#35336;&#30011;&#26368;&#32066;&#30906;&#23450;20040928.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U:\yokokawa\stj\fisheet\11-5\WINNT\Profiles\Administrator\&#65411;&#65438;&#65405;&#65400;&#65412;&#65391;&#65420;&#65439;\footnote.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E:\Documents%20and%20Settings\ty\&#12487;&#12473;&#12463;&#12488;&#12483;&#12503;\Documents%20and%20Settings\tjk\Local%20Settings\Temporary%20Internet%20Files\OLK91\&#12522;&#12540;&#124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dm005\budget\FY05\Latest\&#36001;&#21209;&#26412;&#37096;\&#36001;&#21209;&#37096;_FY05Latest.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Dc01\&#31649;&#29702;&#26412;&#37096;\WINDOWS\&#65411;&#65438;&#65405;&#65400;&#65412;&#65391;&#65420;&#65439;&#36899;&#32080;&#12497;&#12483;&#12465;&#12540;&#12472;040320(&#12458;&#12522;&#12472;&#12490;&#12523;&#12402;&#12394;&#24418;)\&#36899;&#32080;&#12497;&#12483;&#12465;&#12540;&#12472;040320(&#12458;&#12522;&#12472;&#12490;&#12523;&#12402;&#12394;&#24418;).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E:\Documents%20and%20Settings\shiho.matsuura\&#12487;&#12473;&#12463;&#12488;&#12483;&#12503;\2007&#24180;8&#26376;&#26399;&#19979;&#26399;&#20462;&#27491;&#20104;&#31639;\&#12496;&#12483;&#12463;&#12487;&#12540;&#12479;\M&#12501;&#12457;&#12531;&#21069;&#25552;&#12487;&#12540;&#12479;.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Y:\&#25163;&#25968;&#26009;&#35336;&#31639;&#26989;&#21209;\AccessTool\!!&#25903;&#25173;&#20381;&#38972;&#26360;(&#20195;&#29702;&#24215;&#65289;.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ZAIMU-SERVER\Data\Documents%20and%20Settings\es1\&#12487;&#12473;&#12463;&#12488;&#12483;&#12503;\1017UM.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c01\&#31649;&#29702;&#26412;&#37096;\&#20225;&#30011;\&#32076;&#20225;&#26412;&#37096;\200509&#20107;&#26989;&#35336;&#30011;\&#20104;&#23455;&#31649;&#29702;\1&#26376;\FB\1&#26376;&#24230;&#12467;&#12473;&#12488;&#26126;&#32048;&#65288;&#20316;&#25104;&#65289;.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Dc01\&#31649;&#29702;&#26412;&#37096;\Documents%20and%20Settings\T.Takishima\&#12487;&#12473;&#12463;&#12488;&#12483;&#12503;\FY06&#12499;&#12487;&#12458;&#20837;&#37329;&#20104;&#23450;&#19968;&#35239;.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H:\&#21360;&#21047;&#29992;.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Dc01\&#31649;&#29702;&#26412;&#37096;\Documents%20and%20Settings\sn-umehara\Local%20Settings\Temporary%20Internet%20Files\Content.IE5\RE4F3185\&#12304;CF&#12305;1008&#12464;&#12525;&#12467;&#12531;&#31561;&#21066;&#38500;&#24460;CF.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Adm005\&#36001;&#21209;&#26412;&#37096;\&#12304;CF&#12305;1010&#12501;&#12521;&#12531;&#12481;&#12515;&#12452;&#12474;&#21066;&#38500;&#24460;CF.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dc01\&#31649;&#29702;&#26412;&#37096;\Documents%20and%20Settings\Administrator\Local%20Settings\Temporary%20Internet%20Files\Content.IE5\4T2N4DU3\&#12486;&#12524;&#12499;&#22770;&#19978;&#12539;&#21407;&#20385;\041122&#12304;&#27770;&#31639;&#30330;&#34920;&#25505;&#29992;&#12305;&#20107;&#26989;&#35336;&#30011;+MG&#26126;&#32048;&#31561;\041202-0110&#26144;&#20687;&#20351;&#29992;&#27177;&#26126;&#3204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dm005\budget\FY04\Latest_2H\&#36001;&#21209;&#26412;&#37096;\&#36001;&#21209;&#37096;_04Latest.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c01\&#31649;&#29702;&#26412;&#37096;\Documents%20and%20Settings\Administrator\Local%20Settings\Temporary%20Internet%20Files\Content.IE5\4T2N4DU3\&#12486;&#12524;&#12499;&#22770;&#19978;&#12539;&#21407;&#20385;\&#20107;&#26989;&#35336;&#30011;+MG&#26126;&#32048;&#31561;\041202-1430&#26144;&#20687;&#20351;&#29992;&#27177;&#26126;&#32048;.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dc01\&#31649;&#29702;&#26412;&#37096;\Documents%20and%20Settings\Administrator\Local%20Settings\Temporary%20Internet%20Files\Content.IE5\4T2N4DU3\&#12304;041203-2130&#39640;&#30048;&#12373;&#12435;&#36865;&#20449;&#12305;&#20107;&#26989;&#35336;&#30011;CF&#25244;&#31883;.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Ibtks023\accede\2006&#24180;&#24230;FB_phase1&#20104;&#31639;\&#32113;&#21512;&#34920;\&#12304;&#35430;&#31639;&#12305;plastver.10-8\phase1.ver.10-8.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le://\\File\WORK\Documents%20and%20Settings\noseko\Desktop\Copy%20of%2006060H719.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file://\\Robin\keikimem\&#22823;&#27934;\GC&#23637;&#38283;\&#21454;&#30410;&#24615;&#35336;&#31639;\2002&#24180;4&#26376;&#20107;&#26989;&#35336;&#30011;\000-020430&#32207;&#25324;&#34920;3.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D:\Program%20Files\EUDORA\attach\&#12467;&#12512;&#38651;&#21147;NG.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Robin\ep-COL-honbugi\2005&#24180;&#24230;&#20107;&#26989;&#35336;&#30011;\11&#26376;&#29256;_&#20107;&#26989;&#35336;&#30011;\&#36009;&#22770;&#35336;&#30011;\&#36009;&#22770;&#35336;&#30011;_&#12469;&#12510;&#12522;.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file://\\Robin\Houjin_honbugi\Documents%20and%20Settings\suyama\My%20Documents\ACCA\2003&#20107;&#26989;&#35336;&#30011;\2003&#20107;&#26989;&#35336;&#30011;&#29992;\&#35211;&#30452;&#12375;&#26696;.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Robin\is_bud\&#27880;&#25991;&#12539;&#12522;&#12540;&#12473;&#31649;&#29702;&#34920;\&#23455;&#32318;&#34920;20011031.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ile://\\Robin\Houjin_honbugi\Documents%20and%20Settings\suyama\My%20Documents\ACCA\2003&#20107;&#26989;&#35336;&#30011;\&#21508;&#37096;&#20381;&#38972;&#12471;&#12540;&#12488;\95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dm005\&#36001;&#21209;&#37096;\&#36001;&#21209;&#37096;&#23554;&#29992;\3.&#36001;&#21209;&#38306;&#36899;&#12503;&#12525;&#12472;&#12455;&#12463;&#12488;\&#36039;&#37329;&#36939;&#29992;_2007\FY07-Fin_Summary(eM)_2H.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file:///L:\&#21463;&#27880;&#25968;&#12539;&#35373;&#32622;&#25968;\2006&#24180;08&#26376;\&#12524;&#12509;&#12471;&#12473;&#12487;&#12540;&#12479;&#31649;&#29702;&#12484;&#12540;&#12523;.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file://\\10.2.63.1\groups\&#32076;&#21942;&#20225;&#30011;&#37096;\Members\nakamura\&#21463;&#12369;&#28193;&#12375;&#29992;\PB&#36942;&#21435;&#20966;&#29702;&#20998;&#25277;&#20986;.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file://\\172.17.2.3\groups\&#32076;&#21942;&#20225;&#30011;&#37096;\Jobs\&#31532;8-12&#26399;&#20104;&#31639;\&#31532;10&#26399;&#20104;&#31639;\Ver1.83\&#31532;9-13&#26399;_&#20013;&#26399;&#35336;&#30011;Ver3.2_&#21407;&#20385;.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file://\\Bbms\&#12510;&#12531;&#12471;&#12519;&#12531;DB\&#12510;&#12531;&#12471;&#12519;&#12531;DBver1.3.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file://\\dc01\&#31649;&#29702;&#26412;&#37096;\&#36001;&#21209;&#20225;&#30011;&#37096;\&#12304;&#65432;&#65392;&#65405;&#38306;&#36899;&#12305;\43&#26399;&#65432;&#65392;&#65405;&#38306;&#36899;\&#12304;&#65432;&#65392;&#65405;&#20445;&#35388;&#20661;&#21209;&#12305;\&#65432;&#65392;&#65405;&#20445;&#35388;&#20661;&#21209;_USEN&#8594;UCOMma.xls"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file://\\Bbms\&#26045;&#24037;db\&#12510;&#12531;&#12471;&#12519;&#12531;DBver1.3.xls"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file://\\trmpc075\&#20849;&#26377;&#12501;&#12449;&#12452;&#12523;\Documents%20and%20Settings\kkiyohara\&#12487;&#12473;&#12463;&#12488;&#12483;&#12503;\12&#26376;&#31895;&#21033;.xls"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file://\\Fs00\public\DOCUME~1\&#20304;&#34276;&#27494;&#22763;\LOCALS~1\Temp\11&#26376;&#24230;BB&#26045;&#24037;&#38598;&#35336;.zip%20&#12398;&#19968;&#26178;&#12487;&#12451;&#12524;&#12463;&#12488;&#12522;%201\&#12373;&#12392;&#12358;&#20849;&#26377;\8&#26376;1&#21942;\&#30058;&#21495;&#65326;&#65319;\(&#26413;&#24140;&#25216;&#34899;&#12475;&#12531;&#12479;&#12540;)8&#26376;&#24230;&#21462;&#20184;&#38598;&#35336;&#12471;&#12540;&#12488;2004.8.31&#31532;1&#22238;.xls" TargetMode="External" /></Relationships>
</file>

<file path=xl/externalLinks/_rels/externalLink68.xml.rels><?xml version="1.0" encoding="utf-8" standalone="yes"?><Relationships xmlns="http://schemas.openxmlformats.org/package/2006/relationships"><Relationship Id="rId1" Type="http://schemas.openxmlformats.org/officeDocument/2006/relationships/externalLinkPath" Target="file://\\Db\data\DOCUME~1\kobara\LOCALS~1\Temp\B2Temp\Attach\report%20sample_0207.xls" TargetMode="External" /></Relationships>
</file>

<file path=xl/externalLinks/_rels/externalLink69.xml.rels><?xml version="1.0" encoding="utf-8" standalone="yes"?><Relationships xmlns="http://schemas.openxmlformats.org/package/2006/relationships"><Relationship Id="rId1" Type="http://schemas.openxmlformats.org/officeDocument/2006/relationships/externalLinkPath" Target="file://\\Adm005\UserData\TanakaKenji\&#31246;&#29575;&#35519;&#2597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dm005\budget\FY08\ver1\EMOBILE\0EMOBILE\EMFS_FY08Budv1.xls" TargetMode="External" /></Relationships>
</file>

<file path=xl/externalLinks/_rels/externalLink70.xml.rels><?xml version="1.0" encoding="utf-8" standalone="yes"?><Relationships xmlns="http://schemas.openxmlformats.org/package/2006/relationships"><Relationship Id="rId1" Type="http://schemas.openxmlformats.org/officeDocument/2006/relationships/externalLinkPath" Target="file://\\Adm005\Finance\Documents%20and%20Settings\moon\Local%20Settings\Temporary%20Internet%20Files\OLKEA\Tech\NW&#36939;&#29992;.xls" TargetMode="External" /></Relationships>
</file>

<file path=xl/externalLinks/_rels/externalLink71.xml.rels><?xml version="1.0" encoding="utf-8" standalone="yes"?><Relationships xmlns="http://schemas.openxmlformats.org/package/2006/relationships"><Relationship Id="rId1" Type="http://schemas.openxmlformats.org/officeDocument/2006/relationships/externalLinkPath" Target="file://\\Adm005\BUDGET\FY01\Ver2\&#25216;&#34899;G\NW&#36939;&#29992;&#37096;_Budv2.xls" TargetMode="External" /></Relationships>
</file>

<file path=xl/externalLinks/_rels/externalLink72.xml.rels><?xml version="1.0" encoding="utf-8" standalone="yes"?><Relationships xmlns="http://schemas.openxmlformats.org/package/2006/relationships"><Relationship Id="rId1" Type="http://schemas.openxmlformats.org/officeDocument/2006/relationships/externalLinkPath" Target="file://\\THYME\General\Marketing\&#12456;&#12522;&#12450;&#23637;&#38283;\Forecast3.xls" TargetMode="External" /></Relationships>
</file>

<file path=xl/externalLinks/_rels/externalLink73.xml.rels><?xml version="1.0" encoding="utf-8" standalone="yes"?><Relationships xmlns="http://schemas.openxmlformats.org/package/2006/relationships"><Relationship Id="rId1" Type="http://schemas.openxmlformats.org/officeDocument/2006/relationships/externalLinkPath" Target="file://\\THYME\&#20225;&#30011;&#37096;\&#36039;&#26009;\&#20840;&#22269;GC&#12522;&#12473;&#12488;_&#20107;&#26989;&#23637;&#38283;.xls" TargetMode="External" /></Relationships>
</file>

<file path=xl/externalLinks/_rels/externalLink74.xml.rels><?xml version="1.0" encoding="utf-8" standalone="yes"?><Relationships xmlns="http://schemas.openxmlformats.org/package/2006/relationships"><Relationship Id="rId1" Type="http://schemas.openxmlformats.org/officeDocument/2006/relationships/externalLinkPath" Target="file://\\Adm005\FMA\PJTteam\Top%20Down%20Financial%20Model\Topdown%20Revenue.xls" TargetMode="External" /></Relationships>
</file>

<file path=xl/externalLinks/_rels/externalLink75.xml.rels><?xml version="1.0" encoding="utf-8" standalone="yes"?><Relationships xmlns="http://schemas.openxmlformats.org/package/2006/relationships"><Relationship Id="rId1" Type="http://schemas.openxmlformats.org/officeDocument/2006/relationships/externalLinkPath" Target="file://\\Adm005\Finance\Documents%20and%20Settings\mshibata\&#12487;&#12473;&#12463;&#12488;&#12483;&#12503;\Revenue_Budv2.xls" TargetMode="External" /></Relationships>
</file>

<file path=xl/externalLinks/_rels/externalLink76.xml.rels><?xml version="1.0" encoding="utf-8" standalone="yes"?><Relationships xmlns="http://schemas.openxmlformats.org/package/2006/relationships"><Relationship Id="rId1" Type="http://schemas.openxmlformats.org/officeDocument/2006/relationships/externalLinkPath" Target="file://\\Adm005\BUDGET\FY01\Ver2\&#20840;&#31038;\Capex_DSL.xls" TargetMode="External" /></Relationships>
</file>

<file path=xl/externalLinks/_rels/externalLink77.xml.rels><?xml version="1.0" encoding="utf-8" standalone="yes"?><Relationships xmlns="http://schemas.openxmlformats.org/package/2006/relationships"><Relationship Id="rId1" Type="http://schemas.openxmlformats.org/officeDocument/2006/relationships/externalLinkPath" Target="COMMON_fin" TargetMode="External" /></Relationships>
</file>

<file path=xl/externalLinks/_rels/externalLink78.xml.rels><?xml version="1.0" encoding="utf-8" standalone="yes"?><Relationships xmlns="http://schemas.openxmlformats.org/package/2006/relationships"><Relationship Id="rId1" Type="http://schemas.openxmlformats.org/officeDocument/2006/relationships/externalLinkPath" Target="file://\\Adm005\&#26989;&#21209;&#20225;&#30011;&#37096;\ATOM\Billing\200103\CWIDC&#35531;&#27714;&#12487;&#12540;&#12479;.XLS" TargetMode="External" /></Relationships>
</file>

<file path=xl/externalLinks/_rels/externalLink79.xml.rels><?xml version="1.0" encoding="utf-8" standalone="yes"?><Relationships xmlns="http://schemas.openxmlformats.org/package/2006/relationships"><Relationship Id="rId1" Type="http://schemas.openxmlformats.org/officeDocument/2006/relationships/externalLinkPath" Target="file://\\Adm005\BUDGET\FY02\Ver1\&#20840;&#31038;\capex_FY02Budv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dm005\&#36001;&#21209;&#26412;&#37096;\&#36001;&#21209;&#26412;&#37096;&#23554;&#29992;\&#26376;&#27425;&#36039;&#26009;\&#27770;&#31639;&#38306;&#36899;\FYE3-2011\eAccess\sub\&#36899;&#32080;CF&#36039;&#26009;_201010\17-22_&#22266;&#23450;&#36039;&#29987;&#22679;&#28187;&#26126;&#32048;&#65288;eA&#65289;.xls" TargetMode="External" /></Relationships>
</file>

<file path=xl/externalLinks/_rels/externalLink80.xml.rels><?xml version="1.0" encoding="utf-8" standalone="yes"?><Relationships xmlns="http://schemas.openxmlformats.org/package/2006/relationships"><Relationship Id="rId1" Type="http://schemas.openxmlformats.org/officeDocument/2006/relationships/externalLinkPath" Target="file://\\Robin\account\&#65407;&#65420;&#65412;&#65395;&#65386;&#65393;&#36039;&#29987;&#21270;\200309\&#21208;&#23450;&#22857;&#34892;&#21463;&#20837;&#12487;&#12540;&#12479;\200306&#38291;&#25509;&#32076;&#36027;.csv" TargetMode="External" /></Relationships>
</file>

<file path=xl/externalLinks/_rels/externalLink81.xml.rels><?xml version="1.0" encoding="utf-8" standalone="yes"?><Relationships xmlns="http://schemas.openxmlformats.org/package/2006/relationships"><Relationship Id="rId1" Type="http://schemas.openxmlformats.org/officeDocument/2006/relationships/externalLinkPath" Target="file://\\Adm005\&#36001;&#21209;&#26412;&#37096;\&#36001;&#21209;&#26412;&#37096;&#23554;&#29992;\&#26376;&#27425;&#36039;&#26009;\&#27770;&#31639;&#38306;&#36899;\FYE3-2011\EMOBILE\FY10_PLBSCF(EM).xls" TargetMode="External" /></Relationships>
</file>

<file path=xl/externalLinks/_rels/externalLink82.xml.rels><?xml version="1.0" encoding="utf-8" standalone="yes"?><Relationships xmlns="http://schemas.openxmlformats.org/package/2006/relationships"><Relationship Id="rId1" Type="http://schemas.openxmlformats.org/officeDocument/2006/relationships/externalLinkPath" Target="file://\\Adm005\&#36001;&#21209;&#26412;&#37096;\CMG%20LF\AMorikawa\Models\270\270model_CLEAN.xls" TargetMode="External" /></Relationships>
</file>

<file path=xl/externalLinks/_rels/externalLink83.xml.rels><?xml version="1.0" encoding="utf-8" standalone="yes"?><Relationships xmlns="http://schemas.openxmlformats.org/package/2006/relationships"><Relationship Id="rId1" Type="http://schemas.openxmlformats.org/officeDocument/2006/relationships/externalLinkPath" Target="file://\\Adm005\suica\DOCUME~1\U808917\LOCALS~1\Temp\c.data.u808917.notes_cdi\Subscribers%202005.11.02.xls" TargetMode="External" /></Relationships>
</file>

<file path=xl/externalLinks/_rels/externalLink84.xml.rels><?xml version="1.0" encoding="utf-8" standalone="yes"?><Relationships xmlns="http://schemas.openxmlformats.org/package/2006/relationships"><Relationship Id="rId1" Type="http://schemas.openxmlformats.org/officeDocument/2006/relationships/externalLinkPath" Target="file://\\Adm005\suica\CMG%20LF\AMorikawa\Models\270\270model_CLEAN.xls" TargetMode="External" /></Relationships>
</file>

<file path=xl/externalLinks/_rels/externalLink85.xml.rels><?xml version="1.0" encoding="utf-8" standalone="yes"?><Relationships xmlns="http://schemas.openxmlformats.org/package/2006/relationships"><Relationship Id="rId1" Type="http://schemas.openxmlformats.org/officeDocument/2006/relationships/externalLinkPath" Target="file://\\Adm005\suica\BusinessPlan_TDD\Ver1\Graph_Summary.xls" TargetMode="External" /></Relationships>
</file>

<file path=xl/externalLinks/_rels/externalLink86.xml.rels><?xml version="1.0" encoding="utf-8" standalone="yes"?><Relationships xmlns="http://schemas.openxmlformats.org/package/2006/relationships"><Relationship Id="rId1" Type="http://schemas.openxmlformats.org/officeDocument/2006/relationships/externalLinkPath" Target="file:///X:\Latest\&#26032;&#35215;&#20107;&#26989;&#20225;&#30011;&#26412;&#37096;\&#25216;&#34899;&#37096;_FY03Latest.xls" TargetMode="External" /></Relationships>
</file>

<file path=xl/externalLinks/_rels/externalLink87.xml.rels><?xml version="1.0" encoding="utf-8" standalone="yes"?><Relationships xmlns="http://schemas.openxmlformats.org/package/2006/relationships"><Relationship Id="rId1" Type="http://schemas.openxmlformats.org/officeDocument/2006/relationships/externalLinkPath" Target="file://\\SPJPFAP00001\BankShared\TMT%20Japan\EM%20Refinance\Model\Model%20used%20as%20Bank%20Case\(cons%20ea)_Model_101021_Base%20Case%20for%20IM.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dm005\&#36001;&#21209;&#37096;\&#36001;&#21209;&#37096;&#23554;&#29992;\&#38928;&#37329;&#27531;&#39640;&#25512;&#31227;\&#38928;&#37329;&#27531;&#39640;&#25512;&#31227;\&#38928;&#37329;&#27531;&#39640;&#25512;&#31227;2008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5_9中間"/>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店舗事業_年次"/>
      <sheetName val="店舗事業_月次"/>
      <sheetName val="★前提条件_店舗"/>
      <sheetName val="38期投資"/>
      <sheetName val="投資金額モデル"/>
      <sheetName val="予算集計シート "/>
      <sheetName val="項目毎Breakdownシート NB系5ISP"/>
      <sheetName val="項目毎Breakdownシート(受託開発、業務委託）"/>
      <sheetName val="★サマリ"/>
      <sheetName val="人件費関係Breakdown"/>
      <sheetName val="業務委託Breakdown"/>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前提"/>
      <sheetName val="CF"/>
      <sheetName val="Net Profi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 val="#REF"/>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今日の方針"/>
      <sheetName val="大項目　課題整理"/>
      <sheetName val="中項目　課題整理"/>
      <sheetName val="小項目　質問疑問列挙"/>
      <sheetName val="西山さん資料お願いシート"/>
      <sheetName val="#REF"/>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itle"/>
      <sheetName val="Contents"/>
      <sheetName val="Summary"/>
      <sheetName val="Assumptions"/>
      <sheetName val="Fuji Title"/>
      <sheetName val="Structure"/>
      <sheetName val="Trading Fuji"/>
      <sheetName val="Transactions Fuji"/>
      <sheetName val="DCF Fuji"/>
      <sheetName val="Debt Fuji"/>
      <sheetName val="Appendices"/>
      <sheetName val="Fuji"/>
      <sheetName val="BA1"/>
      <sheetName val="BA2"/>
      <sheetName val="BA3"/>
      <sheetName val="BA4"/>
      <sheetName val="Data Fuji"/>
      <sheetName val="Data Mar BS"/>
      <sheetName val="Control"/>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tructure"/>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統合予算表 (2)"/>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業務店マーケット"/>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サマリ"/>
      <sheetName val="37.前提 取付件数（USEN）"/>
      <sheetName val="NBユーザ数"/>
      <sheetName val="NBユーザ数（入力基本情報） "/>
      <sheetName val="Highway実績"/>
      <sheetName val="Shes.net実績"/>
      <sheetName val="PUON実績"/>
      <sheetName val="USEN-NET実績"/>
      <sheetName val="Freeserve実績"/>
      <sheetName val="イントラネット関連運用"/>
      <sheetName val="リクエストセンター関連運用"/>
      <sheetName val="販売管理費_合計"/>
      <sheetName val="PITA監視予実 "/>
      <sheetName val="ShowTime開発運用予実 "/>
      <sheetName val="usen.com監視予実 "/>
      <sheetName val="SMS Phase1予実月次推移（小計)"/>
      <sheetName val="SMS Phase1予実詳細（内訳)"/>
      <sheetName val="SMS Phase2（小計）"/>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賃金"/>
      <sheetName val="個別経費（大田）"/>
      <sheetName val="個別（２ｋｍ以下）"/>
      <sheetName val="個別（１５ｋｍ以下）"/>
      <sheetName val="経費集計表（２Ｋｍ）"/>
      <sheetName val="経費集計表（１５Ｋｍ）"/>
      <sheetName val="個別経費（文京）"/>
      <sheetName val="個別（２ｋｍ以下）文京"/>
      <sheetName val="個別（１５ｋｍ以下）文京"/>
      <sheetName val="経費集計表（２Ｋｍ）文京"/>
      <sheetName val="経費集計表（１５Ｋｍ）文京"/>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BSCF (連結)"/>
      <sheetName val="PLBSCF"/>
      <sheetName val="株式数推移"/>
      <sheetName val="振替明細"/>
      <sheetName val="除売却明細"/>
      <sheetName val="BS_Piv"/>
      <sheetName val="PL_Piv"/>
      <sheetName val="BS_Data"/>
      <sheetName val="PL_Data"/>
      <sheetName val="Cat"/>
      <sheetName val="通信設備使用料内訳"/>
      <sheetName val="Sheet1"/>
      <sheetName val="Sheet2"/>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利益計画"/>
      <sheetName val="実施計画"/>
      <sheetName val="個別経費"/>
      <sheetName val="原見積書"/>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東京"/>
      <sheetName val="Sheet2"/>
      <sheetName val="Sheet3"/>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Nodeデータ（中央Ａ）"/>
      <sheetName val="Nodeデータ（中央Ｂ）"/>
      <sheetName val="Nodeデータ（博多Ａ）"/>
      <sheetName val="Nodeデータ（南区Ａ）"/>
      <sheetName val="契約リスト"/>
      <sheetName val="計算シート"/>
      <sheetName val="業績速報値計算シート"/>
      <sheetName val="業績速報値計算シート (2)"/>
      <sheetName val="業績速報値"/>
      <sheetName val="速報値⑤"/>
      <sheetName val="契約リスト参照データ"/>
      <sheetName val="速報値⑤計算シート"/>
      <sheetName val="物件情報"/>
      <sheetName val="物件情報計算シート (2)"/>
      <sheetName val="物件情報計算シート"/>
      <sheetName val="町番別実績データ"/>
      <sheetName val="物件リスト"/>
      <sheetName val="Node実績データ"/>
      <sheetName val="契約実績集計計算データ"/>
      <sheetName val="物件リスト参照データ"/>
      <sheetName val="速報値③"/>
      <sheetName val="速報値③計算シート"/>
      <sheetName val="工事残管理"/>
      <sheetName val="実績前月比参照データ"/>
      <sheetName val="工事残管理計算シート"/>
      <sheetName val="実績前月比"/>
      <sheetName val="契約実績集計"/>
      <sheetName val="完成実績集計"/>
      <sheetName val="入線承諾状況"/>
      <sheetName val="速報値 (2)"/>
      <sheetName val="速報値"/>
      <sheetName val="完成実績集計計算データ"/>
      <sheetName val="速報値計算データ"/>
      <sheetName val="CPN実績表"/>
      <sheetName val="営業個人別進捗"/>
      <sheetName val="契約・完成経緯"/>
      <sheetName val="実績進捗"/>
      <sheetName val="Sheet4"/>
      <sheetName val="予算進捗"/>
      <sheetName val="Sheet1"/>
      <sheetName val="マーケット詳細"/>
      <sheetName val="Node実績計算データ"/>
      <sheetName val="Sheet2"/>
      <sheetName val="Sheet3"/>
      <sheetName val="UGP39期"/>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契約リスト"/>
      <sheetName val="入線交渉リスト"/>
      <sheetName val="進捗報告"/>
      <sheetName val="進捗報告 (2)"/>
      <sheetName val="契約抽出データ"/>
      <sheetName val="Ｎｏｄｅ別実績表"/>
      <sheetName val="月別契約完成グラフ"/>
      <sheetName val="営業別契約数推移"/>
      <sheetName val="担当別契約実績"/>
      <sheetName val="ＷＥＢ登録グラフ"/>
      <sheetName val="町番ランキング"/>
      <sheetName val="工事予定表"/>
      <sheetName val="売上データ"/>
      <sheetName val="営業データ"/>
      <sheetName val="長期お待たせデータ"/>
      <sheetName val="契約リスト抽出"/>
      <sheetName val="顧客情報データ"/>
      <sheetName val="顧客情報"/>
      <sheetName val="Node別成績"/>
      <sheetName val="営業別成績"/>
      <sheetName val="戻りハガキ"/>
      <sheetName val="コールデータ"/>
      <sheetName val="WEB登録"/>
      <sheetName val="Nodeデータ"/>
      <sheetName val="町番別集計表"/>
      <sheetName val="広島工事状況報告用"/>
      <sheetName val="対前月同日比較"/>
      <sheetName val="工事完了まで日数"/>
      <sheetName val="データシート３"/>
      <sheetName val="データ"/>
      <sheetName val="データ２"/>
      <sheetName val="日次進捗"/>
      <sheetName val="ランキング"/>
      <sheetName val="ノード別契約完成"/>
      <sheetName val="完了所要日数"/>
      <sheetName val="手法別完成率"/>
      <sheetName val="計算シート"/>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4"/>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ata"/>
      <sheetName val="Sheet2"/>
      <sheetName val="計算シート"/>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KDD回線料 (DA利用)"/>
      <sheetName val="KDD工事費(DA利用)"/>
      <sheetName val="料金表9803"/>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試算表投入シート"/>
      <sheetName val="Sheet1"/>
      <sheetName val="#REF"/>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試算表投入シート"/>
      <sheetName val="Sheet1"/>
      <sheetName val="#REF"/>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売上額支払方法確定用もとデータ"/>
      <sheetName val="支払い方法マスター"/>
      <sheetName val="提出データtest"/>
      <sheetName val="課金もとデータte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dget"/>
      <sheetName val="data"/>
      <sheetName val="Code"/>
      <sheetName val="再リース"/>
      <sheetName val="保険料(eA)"/>
      <sheetName val="長期借入(eA)"/>
      <sheetName val="社債(eA)"/>
      <sheetName val="受取利息"/>
      <sheetName val="長期借入(割賦バック)"/>
      <sheetName val="割賦バック経理処理"/>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会計仕訳"/>
      <sheetName val="H14.10.31売掛計上（仕訳）"/>
      <sheetName val="H14.10.31売掛計上（データ）"/>
      <sheetName val="11月以降計上売上"/>
      <sheetName val="売上入金履歴（11月～2月）"/>
      <sheetName val="売上の入金までのタームについて"/>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売上額支払方法確定用もとデータ"/>
      <sheetName val="支払い方法マスター"/>
      <sheetName val="提出データtest"/>
      <sheetName val="課金もとデータtest"/>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元・USEN単体資金繰_計画"/>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Top"/>
      <sheetName val="減少資産"/>
      <sheetName val="新日鉱"/>
      <sheetName val="大手町"/>
      <sheetName val="品川"/>
      <sheetName val="和田添付用"/>
      <sheetName val="残存率表"/>
      <sheetName val="新日鉱UCOM"/>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QBpro+std_project"/>
      <sheetName val="QBpro_project"/>
      <sheetName val="QBstd_project"/>
      <sheetName val="RCGregular+100K"/>
      <sheetName val="BCGregular+100K"/>
      <sheetName val="Trial"/>
      <sheetName val="Trial&amp;Direct"/>
      <sheetName val="BCGtrial"/>
      <sheetName val="e-SOHO"/>
      <sheetName val="KBN"/>
      <sheetName val="ESD"/>
      <sheetName val="PAP"/>
      <sheetName val="LeasePC"/>
      <sheetName val="OEM"/>
      <sheetName val="紹介"/>
      <sheetName val="sell-thru"/>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HC"/>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BS修正"/>
      <sheetName val="Sheet1"/>
      <sheetName val="Sheet2"/>
      <sheetName val="Sheet3"/>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投資集計"/>
      <sheetName val="投資明細"/>
      <sheetName val="投資月別集計"/>
      <sheetName val="投資集計 (2)"/>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MENU"/>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試算"/>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udget"/>
      <sheetName val="data"/>
      <sheetName val="Code"/>
      <sheetName val="銀行借入前提"/>
      <sheetName val="再リース"/>
      <sheetName val="保険料算出用"/>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COVER"/>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直販規模構成"/>
      <sheetName val="USENとtopA規模構成"/>
      <sheetName val="Sheet1"/>
      <sheetName val="Sheet3"/>
      <sheetName val="USENとtopA規模構成 (2)"/>
      <sheetName val="直販回線関連"/>
      <sheetName val="直販_Full"/>
      <sheetName val="Sheet3 (2)"/>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3・9"/>
      <sheetName val="4・10"/>
      <sheetName val="5・11"/>
      <sheetName val="6・12"/>
      <sheetName val="7・1"/>
      <sheetName val="8・2"/>
      <sheetName val="当月"/>
      <sheetName val="ALL支払"/>
      <sheetName val="PRES"/>
      <sheetName val="USEN"/>
      <sheetName val="ISP"/>
      <sheetName val="ALL（白）"/>
      <sheetName val="PRES（白）"/>
      <sheetName val="USEN（白）"/>
      <sheetName val="ISP（白）"/>
      <sheetName val="入USEN"/>
      <sheetName val="ACR"/>
      <sheetName val="ACR（白）"/>
      <sheetName val="入金"/>
      <sheetName val="入USEN（白）"/>
      <sheetName val="入金（白）"/>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UM9月～8月1011"/>
      <sheetName val="#REF"/>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各部集計"/>
      <sheetName val="#REF"/>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Sheet5"/>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連結損益サマリ "/>
      <sheetName val="連結資金計画"/>
      <sheetName val="損益計画サマリ"/>
      <sheetName val="資金計画サマリ"/>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Y05グロコン削除後"/>
      <sheetName val="FY06グロコン削除後"/>
      <sheetName val="FY07グロコン削除後"/>
      <sheetName val="梅　05～07CFサマリー"/>
      <sheetName val="1008除外タイトルリスト"/>
      <sheetName val="参考(松原さん)除外タイトルリスト"/>
      <sheetName val="梅尾身　8_CROSS_MTH2(FY05)"/>
      <sheetName val="梅尾身　8_CROSS_MTH2（FY06）"/>
      <sheetName val="梅尾身　8_CROSS_MTH2（FY07)"/>
      <sheetName val="受注残分類コード別PL（尾身）"/>
      <sheetName val="梅　受注残PJTコード"/>
      <sheetName val="Q_MM組合JVタイトル一覧"/>
      <sheetName val="05～07CFサマリー"/>
      <sheetName val="受注残CF"/>
      <sheetName val="新規買付CF"/>
      <sheetName val="04～07PL"/>
      <sheetName val="＜新規＞PLとCF一致の検証"/>
      <sheetName val="＜受注残＞PLとCF一致の検証"/>
      <sheetName val="サイトの前提サマリー"/>
      <sheetName val="ビデオの入金サイト分析"/>
      <sheetName val="MG支払サイト分析"/>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FY05グロコン削除後"/>
      <sheetName val="メジャーディールFY05"/>
      <sheetName val="FY06グロコン削除後"/>
      <sheetName val="メジャーディールFY06"/>
      <sheetName val="FY07グロコン削除後"/>
      <sheetName val="メジャーディールFY07"/>
      <sheetName val="メジャー・テレビFY05"/>
      <sheetName val="メジャー・テレビFY06"/>
      <sheetName val="メジャー・テレビFY07"/>
      <sheetName val="メジャーピボ"/>
      <sheetName val="メジャー一覧"/>
      <sheetName val="梅　05～07CFサマリー"/>
      <sheetName val="1008除外タイトルリスト"/>
      <sheetName val="メジャーディールマスタ"/>
      <sheetName val="参考(松原さん)除外タイトルリスト"/>
      <sheetName val="梅尾身　8_CROSS_MTH2(FY05)"/>
      <sheetName val="梅尾身　8_CROSS_MTH2（FY06）"/>
      <sheetName val="梅尾身　8_CROSS_MTH2（FY07)"/>
      <sheetName val="分類コード⇔セグメントマスタ"/>
      <sheetName val="PJTコード⇔JV組合マスタ"/>
      <sheetName val="PJTコード⇔受注残マスタ"/>
      <sheetName val="05～07CFサマリー"/>
      <sheetName val="受注残CF"/>
      <sheetName val="新規買付CF"/>
      <sheetName val="04～07PL"/>
      <sheetName val="＜新規＞PLとCF一致の検証"/>
      <sheetName val="＜受注残＞PLとCF一致の検証"/>
      <sheetName val="サイトの前提サマリー"/>
      <sheetName val="ビデオの入金サイト分析"/>
      <sheetName val="MG支払サイト分析"/>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質問リスト"/>
      <sheetName val="富安さんﾘｽﾄ"/>
      <sheetName val="便宜的償却開始月リスト"/>
      <sheetName val="③3年落ち表(②のピボ)"/>
      <sheetName val="② ①統合"/>
      <sheetName val="①地上波3年落ち"/>
      <sheetName val="①衛星波3年落ち"/>
      <sheetName val="映像使用権 (分解後)有数"/>
      <sheetName val="映像使用権 (分解後)０系"/>
      <sheetName val="8・1・1PV"/>
      <sheetName val="7・2・1PV"/>
      <sheetName val="受注算PV"/>
      <sheetName val="ﾋﾞﾃﾞｵ売上PV"/>
      <sheetName val="結論"/>
      <sheetName val="テレビ受注残一覧へ統合"/>
      <sheetName val="FY05"/>
      <sheetName val="FY06"/>
      <sheetName val="FY07"/>
      <sheetName val="FY08"/>
      <sheetName val="FY09"/>
      <sheetName val="結果(FY04分割)"/>
      <sheetName val="PV値日付付け（受注残より）"/>
      <sheetName val="参考→"/>
      <sheetName val="映像使用権 (分解前_降順)"/>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udget"/>
      <sheetName val="Acct"/>
      <sheetName val="コード表"/>
      <sheetName val="銀行借入前提"/>
      <sheetName val="長期借入金50億 (あるべき)"/>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質問リスト"/>
      <sheetName val="富安さんﾘｽﾄ"/>
      <sheetName val="便宜的償却開始月リスト"/>
      <sheetName val="③ 3年落ち(②のピボ)"/>
      <sheetName val="③ 3年落ち(②のピボ) (2)"/>
      <sheetName val="② ピボ元(①統合)"/>
      <sheetName val="①地上波ALL(縦)"/>
      <sheetName val="①衛星波ALL(縦)"/>
      <sheetName val="①地上波ALL"/>
      <sheetName val="①衛星波ALL"/>
      <sheetName val="★★映像使用権 (分解後)ゼロ系統合"/>
      <sheetName val="映像使用権 (分解後)有数"/>
      <sheetName val="映像使用権 (分解後)０系"/>
      <sheetName val="映像使用権 (分解後)０系(ｺﾋﾟｰに列挿入)"/>
      <sheetName val="8・1・1PV"/>
      <sheetName val="7・2・1PV"/>
      <sheetName val="受注算PV"/>
      <sheetName val="ﾋﾞﾃﾞｵ売上PV"/>
      <sheetName val="結論"/>
      <sheetName val="テレビ受注残一覧へ統合"/>
      <sheetName val="FY05"/>
      <sheetName val="FY06"/>
      <sheetName val="FY07"/>
      <sheetName val="FY08"/>
      <sheetName val="FY09"/>
      <sheetName val="結果(FY04分割)"/>
      <sheetName val="PV値日付付け（受注残より）"/>
      <sheetName val="参考→"/>
      <sheetName val="映像使用権 (分解前_降順)"/>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連結資金計画"/>
      <sheetName val="資金計画サマリ"/>
      <sheetName val="資金計画月次"/>
      <sheetName val="#REF"/>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1-0件数前提"/>
      <sheetName val="おまけ（損益計算書（報告用））"/>
      <sheetName val="2-0損益計算書（簡易版）"/>
      <sheetName val="2-1科目対照表"/>
      <sheetName val="おまけ（ppt用）"/>
      <sheetName val="3-0売上（まとめ）"/>
      <sheetName val="3-1売上(全ISP)"/>
      <sheetName val="3-2売上(OCN)"/>
      <sheetName val="3-3売上(Tiki)"/>
      <sheetName val="3-3売上(朝日ネット)"/>
      <sheetName val="3-4売上(BIGLOBE)"/>
      <sheetName val="3-5売上(nifty)"/>
      <sheetName val="3-6売上(so-net)"/>
      <sheetName val="3-7売上(RESET)"/>
      <sheetName val="4-0原価まとめ"/>
      <sheetName val="4-1原価（SO）"/>
      <sheetName val="4-2原価（TSG）"/>
      <sheetName val="4-3原価（AD部）"/>
      <sheetName val="4-4原価（CI）"/>
      <sheetName val="4-5（技術・NW）"/>
      <sheetName val="4-6原価（業務企画）"/>
      <sheetName val="4-7原価（料金系）"/>
      <sheetName val="5-0販管費まとめ"/>
      <sheetName val="5-1販促費（営業部）"/>
      <sheetName val="5-2販促費（マーケ）"/>
      <sheetName val="人員数"/>
      <sheetName val="投資（減価償却）"/>
      <sheetName val="Sheet3 (2)"/>
      <sheetName val="リスト1"/>
      <sheetName val="リスト2"/>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株主構成分析"/>
      <sheetName val="株価"/>
      <sheetName val="ad analysis"/>
      <sheetName val="比較分析_for presentation"/>
      <sheetName val="比較分析"/>
      <sheetName val="KOSE Corporation-6194468"/>
      <sheetName val="Shiseido Company Limited-680526"/>
    </sheetNames>
  </externalBook>
</externalLink>
</file>

<file path=xl/externalLinks/externalLink54.xml><?xml version="1.0" encoding="utf-8"?>
<externalLink xmlns="http://schemas.openxmlformats.org/spreadsheetml/2006/main">
  <externalBook xmlns:r="http://schemas.openxmlformats.org/officeDocument/2006/relationships" r:id="rId1">
    <sheetNames>
      <sheetName val="ﾘｰｽ計画"/>
      <sheetName val="12月計画比較経費"/>
      <sheetName val="12月計画比較全体"/>
      <sheetName val="印刷用"/>
      <sheetName val="集計【単位千円】"/>
      <sheetName val="固定資産内訳"/>
      <sheetName val="経理作成減価償却表"/>
      <sheetName val="ソフトウェア明細"/>
      <sheetName val="Sheet2"/>
    </sheetNames>
  </externalBook>
</externalLink>
</file>

<file path=xl/externalLinks/externalLink5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56.xml><?xml version="1.0" encoding="utf-8"?>
<externalLink xmlns="http://schemas.openxmlformats.org/spreadsheetml/2006/main">
  <externalBook xmlns:r="http://schemas.openxmlformats.org/officeDocument/2006/relationships" r:id="rId1">
    <sheetNames>
      <sheetName val="新サマリ"/>
      <sheetName val="旧サマリ"/>
      <sheetName val="Sheet1"/>
    </sheet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Sheet1 (2)"/>
    </sheetNames>
  </externalBook>
</externalLink>
</file>

<file path=xl/externalLinks/externalLink58.xml><?xml version="1.0" encoding="utf-8"?>
<externalLink xmlns="http://schemas.openxmlformats.org/spreadsheetml/2006/main">
  <externalBook xmlns:r="http://schemas.openxmlformats.org/officeDocument/2006/relationships" r:id="rId1">
    <sheetNames>
      <sheetName val="注文new"/>
      <sheetName val="リースnew"/>
      <sheetName val="合計new"/>
      <sheetName val="注文管理表new"/>
      <sheetName val="リース2001new"/>
      <sheetName val="PC導入費（ライセンス追加分）"/>
      <sheetName val="PC導入費（ライセンス管理ツール）"/>
      <sheetName val="PC導入費（PC追加）"/>
      <sheetName val="注文1126"/>
      <sheetName val="リース1126"/>
      <sheetName val="合計1126"/>
    </sheetNames>
  </externalBook>
</externalLink>
</file>

<file path=xl/externalLinks/externalLink59.xml><?xml version="1.0" encoding="utf-8"?>
<externalLink xmlns="http://schemas.openxmlformats.org/spreadsheetml/2006/main">
  <externalBook xmlns:r="http://schemas.openxmlformats.org/officeDocument/2006/relationships" r:id="rId1">
    <sheetNames>
      <sheetName val="950"/>
      <sheetName val="人員計画"/>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M"/>
      <sheetName val="売上"/>
      <sheetName val="売上減額調整"/>
      <sheetName val="営業費用(指図有)"/>
      <sheetName val="営業費用(指図無)"/>
      <sheetName val="営業費用(CAP指図)"/>
      <sheetName val="営業外以下"/>
      <sheetName val="data"/>
    </sheetNames>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ENU"/>
      <sheetName val="受注"/>
      <sheetName val="設置"/>
      <sheetName val="解除"/>
      <sheetName val="CHECK"/>
      <sheetName val="受注数表"/>
      <sheetName val="速度変更数表"/>
      <sheetName val="設置数表"/>
      <sheetName val="解除数表"/>
      <sheetName val="新規設置数表"/>
      <sheetName val="上期計画値"/>
      <sheetName val="実績値"/>
      <sheetName val="マスタ"/>
      <sheetName val="全体"/>
      <sheetName val="コンスDSL別"/>
      <sheetName val="ｻｰﾋﾞｽ別"/>
      <sheetName val="NSP別"/>
      <sheetName val="速度別累計"/>
      <sheetName val="速度別純増"/>
    </sheetNames>
  </externalBook>
</externalLink>
</file>

<file path=xl/externalLinks/externalLink61.xml><?xml version="1.0" encoding="utf-8"?>
<externalLink xmlns="http://schemas.openxmlformats.org/spreadsheetml/2006/main">
  <externalBook xmlns:r="http://schemas.openxmlformats.org/officeDocument/2006/relationships" r:id="rId1">
    <sheetNames>
      <sheetName val="PB区分"/>
    </sheetNames>
  </externalBook>
</externalLink>
</file>

<file path=xl/externalLinks/externalLink62.xml><?xml version="1.0" encoding="utf-8"?>
<externalLink xmlns="http://schemas.openxmlformats.org/spreadsheetml/2006/main">
  <externalBook xmlns:r="http://schemas.openxmlformats.org/officeDocument/2006/relationships" r:id="rId1">
    <sheetNames>
      <sheetName val="○コスト明細"/>
      <sheetName val="【メモ】"/>
      <sheetName val="⇒人件費"/>
      <sheetName val="人件費集計"/>
      <sheetName val="人員数"/>
      <sheetName val="Sheet2"/>
      <sheetName val="4月"/>
      <sheetName val="5月"/>
      <sheetName val="⇒原価"/>
      <sheetName val="ｲﾝｾﾝﾃｨﾌﾞ"/>
      <sheetName val="Sheet1"/>
      <sheetName val="ｲﾝｾﾝﾃｨﾌﾞ分割"/>
      <sheetName val="CP特別協力金_詳細"/>
      <sheetName val="上場関連費用"/>
      <sheetName val="AC"/>
      <sheetName val="原価予算明細"/>
      <sheetName val="ｲﾝﾀｰﾈｯﾄ"/>
      <sheetName val="バックボーン費用"/>
      <sheetName val="Bフレ相接"/>
      <sheetName val="コロケ"/>
      <sheetName val="トランジット"/>
      <sheetName val="回線保守メンテ"/>
      <sheetName val="第9期保守費用算定"/>
      <sheetName val="横浜DC原価"/>
      <sheetName val="東京第1ＤＣ原価"/>
      <sheetName val="ﾏﾝHUB予算ﾌｫｰﾏｯﾄ"/>
      <sheetName val="DF"/>
      <sheetName val="②_中継DF"/>
      <sheetName val="③_DF"/>
    </sheetNames>
  </externalBook>
</externalLink>
</file>

<file path=xl/externalLinks/externalLink63.xml><?xml version="1.0" encoding="utf-8"?>
<externalLink xmlns="http://schemas.openxmlformats.org/spreadsheetml/2006/main">
  <externalBook xmlns:r="http://schemas.openxmlformats.org/officeDocument/2006/relationships" r:id="rId1">
    <sheetNames>
      <sheetName val="東 2005"/>
      <sheetName val="北海道・名古屋"/>
      <sheetName val="B⇒DF・U切替"/>
      <sheetName val="モデルルーム"/>
      <sheetName val="キャンセル"/>
      <sheetName val="etc"/>
      <sheetName val="東 2006"/>
      <sheetName val="北海道"/>
      <sheetName val="名古屋・北海道"/>
    </sheetNames>
  </externalBook>
</externalLink>
</file>

<file path=xl/externalLinks/externalLink64.xml><?xml version="1.0" encoding="utf-8"?>
<externalLink xmlns="http://schemas.openxmlformats.org/spreadsheetml/2006/main">
  <externalBook xmlns:r="http://schemas.openxmlformats.org/officeDocument/2006/relationships" r:id="rId1">
    <sheetNames>
      <sheetName val="エビデンス用～0502"/>
      <sheetName val="エビデンス用0603～"/>
      <sheetName val="エビデンス用～0505"/>
      <sheetName val="推移"/>
      <sheetName val="20050831"/>
      <sheetName val="20050930"/>
      <sheetName val="20051031"/>
      <sheetName val="20051130"/>
      <sheetName val="20051231"/>
      <sheetName val="20060131"/>
      <sheetName val="20060228"/>
      <sheetName val="20060331"/>
      <sheetName val="20060430"/>
      <sheetName val="20060531"/>
      <sheetName val="20060630"/>
      <sheetName val="20060731"/>
      <sheetName val="20060831"/>
    </sheetNames>
  </externalBook>
</externalLink>
</file>

<file path=xl/externalLinks/externalLink65.xml><?xml version="1.0" encoding="utf-8"?>
<externalLink xmlns="http://schemas.openxmlformats.org/spreadsheetml/2006/main">
  <externalBook xmlns:r="http://schemas.openxmlformats.org/officeDocument/2006/relationships" r:id="rId1">
    <sheetNames>
      <sheetName val="etc"/>
      <sheetName val="関東・仙台"/>
      <sheetName val="北海道"/>
      <sheetName val="B⇒DF・U切替"/>
      <sheetName val="モデルルーム"/>
      <sheetName val="キャンセル"/>
      <sheetName val="東 2006"/>
    </sheetNames>
  </externalBook>
</externalLink>
</file>

<file path=xl/externalLinks/externalLink66.xml><?xml version="1.0" encoding="utf-8"?>
<externalLink xmlns="http://schemas.openxmlformats.org/spreadsheetml/2006/main">
  <externalBook xmlns:r="http://schemas.openxmlformats.org/officeDocument/2006/relationships" r:id="rId1">
    <sheetNames>
      <sheetName val="累計ｾｸﾞﾒﾝﾄ別"/>
      <sheetName val="配賦ｾｸﾞﾒﾝﾄ別"/>
      <sheetName val="部署別勘定残高"/>
      <sheetName val="→仕掛品"/>
      <sheetName val="配賦仕掛品"/>
      <sheetName val="個人別時間集計"/>
      <sheetName val="個人別原価"/>
      <sheetName val="個別原価8-10月"/>
      <sheetName val="時間集計"/>
      <sheetName val="ﾌﾟﾛｼﾞｪｸﾄﾏｽﾀ"/>
      <sheetName val="→㈱ｴｽ売上"/>
      <sheetName val="11月㈱ｴｽ売上ﾃﾞｰﾀ"/>
      <sheetName val="商品・ｾｸﾞﾒﾝﾄﾏｽﾀ "/>
      <sheetName val="→税ｴｽ売上"/>
      <sheetName val="2006_11"/>
      <sheetName val="→人件費"/>
      <sheetName val="支給原価区分"/>
      <sheetName val="賞引原価区分"/>
      <sheetName val="法定福利費原価区分"/>
      <sheetName val="ESA法福"/>
      <sheetName val="税エス法福"/>
      <sheetName val="未払給与計(ｱﾙﾊﾞｲﾄ)"/>
      <sheetName val="未払給与(正社員)"/>
      <sheetName val="Sheet1"/>
      <sheetName val="賞与集計"/>
      <sheetName val="賞与内訳"/>
      <sheetName val="ESA賞与"/>
      <sheetName val="税エス賞与"/>
      <sheetName val="所属別賞与"/>
      <sheetName val="12月賞与"/>
      <sheetName val="社員マスタ"/>
      <sheetName val="→原価経費"/>
      <sheetName val="経費按分"/>
      <sheetName val="費用按分計算"/>
      <sheetName val="法人別立替"/>
      <sheetName val="費用計上"/>
      <sheetName val="ｸﾗｲｱﾝﾄ請求(立替)"/>
      <sheetName val="ｸﾗｲｱﾝﾄ請求(仮払)"/>
      <sheetName val="所属別立替明細"/>
      <sheetName val="社員マスタ2"/>
    </sheetNames>
  </externalBook>
</externalLink>
</file>

<file path=xl/externalLinks/externalLink67.xml><?xml version="1.0" encoding="utf-8"?>
<externalLink xmlns="http://schemas.openxmlformats.org/spreadsheetml/2006/main">
  <externalBook xmlns:r="http://schemas.openxmlformats.org/officeDocument/2006/relationships" r:id="rId1">
    <sheetNames>
      <sheetName val="各シート説明"/>
      <sheetName val="追加入力項目説明"/>
      <sheetName val="UCOM取引価格"/>
      <sheetName val="分類項目"/>
      <sheetName val="毎日集計シート"/>
      <sheetName val="5・10日"/>
      <sheetName val="建物管理"/>
      <sheetName val="関電工"/>
      <sheetName val="CWT"/>
      <sheetName val="和光システム"/>
      <sheetName val="外注4"/>
      <sheetName val="外注5"/>
      <sheetName val="自社"/>
      <sheetName val="センター原価集計"/>
      <sheetName val="未 不可 調整"/>
    </sheetNames>
  </externalBook>
</externalLink>
</file>

<file path=xl/externalLinks/externalLink68.xml><?xml version="1.0" encoding="utf-8"?>
<externalLink xmlns="http://schemas.openxmlformats.org/spreadsheetml/2006/main">
  <externalBook xmlns:r="http://schemas.openxmlformats.org/officeDocument/2006/relationships" r:id="rId1">
    <sheetNames>
      <sheetName val="Ovt_月別"/>
      <sheetName val="Ovt_日別"/>
      <sheetName val="Ovt 週別"/>
      <sheetName val="Ovt_Kw_SS"/>
      <sheetName val="Ovt_Kw_CM"/>
      <sheetName val="Ovt_Kw_Analysis(前月)"/>
      <sheetName val="Ovt_Kw_Analysis (前月・前々月)"/>
    </sheetNames>
  </externalBook>
</externalLink>
</file>

<file path=xl/externalLinks/externalLink69.xml><?xml version="1.0" encoding="utf-8"?>
<externalLink xmlns="http://schemas.openxmlformats.org/spreadsheetml/2006/main">
  <externalBook xmlns:r="http://schemas.openxmlformats.org/officeDocument/2006/relationships" r:id="rId1">
    <sheetNames>
      <sheetName val="税率調整20080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BSCF"/>
      <sheetName val="PL"/>
      <sheetName val="収入"/>
      <sheetName val="収入DTL"/>
      <sheetName val="値引"/>
      <sheetName val="値引DTL"/>
      <sheetName val="営業費用"/>
      <sheetName val="営業費用Dtl"/>
      <sheetName val="営業外以下"/>
      <sheetName val="営業外以下Dtl"/>
      <sheetName val="設備投資"/>
      <sheetName val="設備投資Dtl"/>
      <sheetName val="管理部門"/>
      <sheetName val="check"/>
      <sheetName val="data"/>
    </sheetNames>
  </externalBook>
</externalLink>
</file>

<file path=xl/externalLinks/externalLink70.xml><?xml version="1.0" encoding="utf-8"?>
<externalLink xmlns="http://schemas.openxmlformats.org/spreadsheetml/2006/main">
  <externalBook xmlns:r="http://schemas.openxmlformats.org/officeDocument/2006/relationships" r:id="rId1">
    <sheetNames>
      <sheetName val="Budget"/>
    </sheetNames>
  </externalBook>
</externalLink>
</file>

<file path=xl/externalLinks/externalLink71.xml><?xml version="1.0" encoding="utf-8"?>
<externalLink xmlns="http://schemas.openxmlformats.org/spreadsheetml/2006/main">
  <externalBook xmlns:r="http://schemas.openxmlformats.org/officeDocument/2006/relationships" r:id="rId1">
    <sheetNames>
      <sheetName val="Headcount"/>
      <sheetName val="Budget"/>
      <sheetName val="PJT"/>
      <sheetName val="Fin"/>
    </sheetNames>
  </externalBook>
</externalLink>
</file>

<file path=xl/externalLinks/externalLink72.xml><?xml version="1.0" encoding="utf-8"?>
<externalLink xmlns="http://schemas.openxmlformats.org/spreadsheetml/2006/main">
  <externalBook xmlns:r="http://schemas.openxmlformats.org/officeDocument/2006/relationships" r:id="rId1">
    <sheetNames>
      <sheetName val="全国GCリスト_7137_"/>
      <sheetName val="GC選抜"/>
      <sheetName val="東京03"/>
      <sheetName val="東京都"/>
      <sheetName val="神奈川"/>
      <sheetName val="埼玉"/>
      <sheetName val="千葉"/>
      <sheetName val="大阪06"/>
      <sheetName val="大阪府"/>
      <sheetName val="兵庫"/>
      <sheetName val="京都"/>
      <sheetName val="愛知"/>
      <sheetName val="北海道"/>
      <sheetName val="福岡"/>
      <sheetName val="forecast"/>
      <sheetName val="メガリンク"/>
      <sheetName val="合計"/>
      <sheetName val="人員計画【累計】"/>
      <sheetName val="人員計画【平均】"/>
      <sheetName val="人員計画【平均給与】"/>
      <sheetName val="単価"/>
      <sheetName val="計算"/>
      <sheetName val="管理系"/>
      <sheetName val="営業"/>
      <sheetName val="営業部以外の営業"/>
      <sheetName val="バックオフィス"/>
      <sheetName val="技術"/>
      <sheetName val="管理系 (Ave)"/>
      <sheetName val="営業 (Ave)"/>
      <sheetName val="営業部以外の営業 (Ave)"/>
      <sheetName val="バックオフィス (Ave)"/>
      <sheetName val="技術 (Ave)"/>
    </sheetNames>
  </externalBook>
</externalLink>
</file>

<file path=xl/externalLinks/externalLink73.xml><?xml version="1.0" encoding="utf-8"?>
<externalLink xmlns="http://schemas.openxmlformats.org/spreadsheetml/2006/main">
  <externalBook xmlns:r="http://schemas.openxmlformats.org/officeDocument/2006/relationships" r:id="rId1">
    <sheetNames>
      <sheetName val="関東 (サマリー)"/>
      <sheetName val="関東（局舎別）"/>
      <sheetName val="関東 (MA別)"/>
      <sheetName val="関西(局舎別）"/>
      <sheetName val="関西 (MA別)"/>
      <sheetName val="東海（局舎別）"/>
      <sheetName val="東海 (MA別)"/>
      <sheetName val="関東ターゲット"/>
      <sheetName val="関西ターゲット"/>
      <sheetName val="東海ターゲット "/>
      <sheetName val="ソート（データ）"/>
      <sheetName val="ビル情報"/>
      <sheetName val="コード"/>
      <sheetName val="MAコード"/>
      <sheetName val="距離マスター"/>
      <sheetName val="距離MA"/>
      <sheetName val="関東距離"/>
    </sheetNames>
  </externalBook>
</externalLink>
</file>

<file path=xl/externalLinks/externalLink74.xml><?xml version="1.0" encoding="utf-8"?>
<externalLink xmlns="http://schemas.openxmlformats.org/spreadsheetml/2006/main">
  <externalBook xmlns:r="http://schemas.openxmlformats.org/officeDocument/2006/relationships" r:id="rId1">
    <sheetNames>
      <sheetName val="収入法人"/>
      <sheetName val="収入個人"/>
      <sheetName val="収入固定"/>
      <sheetName val="収入OEM"/>
      <sheetName val="dmt前提_Latest"/>
    </sheetNames>
  </externalBook>
</externalLink>
</file>

<file path=xl/externalLinks/externalLink75.xml><?xml version="1.0" encoding="utf-8"?>
<externalLink xmlns="http://schemas.openxmlformats.org/spreadsheetml/2006/main">
  <externalBook xmlns:r="http://schemas.openxmlformats.org/officeDocument/2006/relationships" r:id="rId1">
    <sheetNames>
      <sheetName val="Revenue"/>
      <sheetName val="可変個人_lite"/>
      <sheetName val="可変個人_dmt"/>
      <sheetName val="可変法人_lite"/>
      <sheetName val="可変法人_dmt"/>
      <sheetName val="固定"/>
      <sheetName val="OEM"/>
      <sheetName val="forecast料金"/>
      <sheetName val="dmt前提"/>
      <sheetName val="Fin"/>
    </sheetNames>
  </externalBook>
</externalLink>
</file>

<file path=xl/externalLinks/externalLink76.xml><?xml version="1.0" encoding="utf-8"?>
<externalLink xmlns="http://schemas.openxmlformats.org/spreadsheetml/2006/main">
  <externalBook xmlns:r="http://schemas.openxmlformats.org/officeDocument/2006/relationships" r:id="rId1">
    <sheetNames>
      <sheetName val="NWD"/>
      <sheetName val="NWP"/>
      <sheetName val="NWO"/>
      <sheetName val="ATOM"/>
      <sheetName val="ADAM"/>
      <sheetName val="COMMON"/>
      <sheetName val="INFRA"/>
      <sheetName val="BO"/>
      <sheetName val="modem"/>
      <sheetName val="DSLbyACC"/>
      <sheetName val="既存分リース料"/>
      <sheetName val="既存分償却費"/>
      <sheetName val="モデム原価計算方法"/>
      <sheetName val="NWD_capex"/>
      <sheetName val="NWP_capex"/>
      <sheetName val="NWO_capex"/>
      <sheetName val="ATOM_capex"/>
      <sheetName val="ADAM_capex"/>
      <sheetName val="INFRA_capex"/>
      <sheetName val="BO_capex"/>
      <sheetName val="modem_lease"/>
      <sheetName val="COMMON_capex"/>
      <sheetName val="depre&amp;interest"/>
    </sheetNames>
  </externalBook>
</externalLink>
</file>

<file path=xl/externalLinks/externalLink77.xml><?xml version="1.0" encoding="utf-8"?>
<externalLink xmlns="http://schemas.openxmlformats.org/spreadsheetml/2006/main">
  <externalBook xmlns:r="http://schemas.openxmlformats.org/officeDocument/2006/relationships" r:id="rId1">
    <sheetNames>
      <sheetName val="COMMON_fin"/>
    </sheetNames>
  </externalBook>
</externalLink>
</file>

<file path=xl/externalLinks/externalLink78.xml><?xml version="1.0" encoding="utf-8"?>
<externalLink xmlns="http://schemas.openxmlformats.org/spreadsheetml/2006/main">
  <externalBook xmlns:r="http://schemas.openxmlformats.org/officeDocument/2006/relationships" r:id="rId1">
    <sheetNames>
      <sheetName val="CWIDC"/>
      <sheetName val="シートNO１"/>
      <sheetName val="シートNO２"/>
      <sheetName val="シートNO3"/>
      <sheetName val="シートNO4"/>
      <sheetName val="シートNO5"/>
      <sheetName val="シートNO8"/>
      <sheetName val="シートNO9"/>
    </sheetNames>
  </externalBook>
</externalLink>
</file>

<file path=xl/externalLinks/externalLink79.xml><?xml version="1.0" encoding="utf-8"?>
<externalLink xmlns="http://schemas.openxmlformats.org/spreadsheetml/2006/main">
  <externalBook xmlns:r="http://schemas.openxmlformats.org/officeDocument/2006/relationships" r:id="rId1">
    <sheetNames>
      <sheetName val="Sheet1"/>
      <sheetName val="data"/>
      <sheetName val="codecat"/>
      <sheetName val="Sheet2"/>
      <sheetName val="directory"/>
      <sheetName val="予実資料"/>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固定資産増減明細（eA）_201010"/>
      <sheetName val="#REF"/>
    </sheetNames>
  </externalBook>
</externalLink>
</file>

<file path=xl/externalLinks/externalLink80.xml><?xml version="1.0" encoding="utf-8"?>
<externalLink xmlns="http://schemas.openxmlformats.org/spreadsheetml/2006/main">
  <externalBook xmlns:r="http://schemas.openxmlformats.org/officeDocument/2006/relationships" r:id="rId1">
    <sheetNames>
      <sheetName val="200306間接経費"/>
      <sheetName val="Sheet1"/>
      <sheetName val="Sheet2"/>
      <sheetName val="Sheet3"/>
    </sheetNames>
  </externalBook>
</externalLink>
</file>

<file path=xl/externalLinks/externalLink81.xml><?xml version="1.0" encoding="utf-8"?>
<externalLink xmlns="http://schemas.openxmlformats.org/spreadsheetml/2006/main">
  <externalBook xmlns:r="http://schemas.openxmlformats.org/officeDocument/2006/relationships" r:id="rId1">
    <sheetNames>
      <sheetName val="PLBSCF"/>
      <sheetName val="買掛未払明細"/>
      <sheetName val="除売却振替明細"/>
      <sheetName val="Sheet1"/>
      <sheetName val="BS_Piv"/>
      <sheetName val="BS_Piv_Dtl"/>
      <sheetName val="BS_data"/>
      <sheetName val="Sheet2"/>
      <sheetName val="PL_Piv"/>
      <sheetName val="PL_Piv_Dtl"/>
      <sheetName val="PL_data"/>
      <sheetName val="Cat"/>
      <sheetName val="Sheet3"/>
    </sheetNames>
  </externalBook>
</externalLink>
</file>

<file path=xl/externalLinks/externalLink82.xml><?xml version="1.0" encoding="utf-8"?>
<externalLink xmlns="http://schemas.openxmlformats.org/spreadsheetml/2006/main">
  <externalBook xmlns:r="http://schemas.openxmlformats.org/officeDocument/2006/relationships" r:id="rId1">
    <sheetNames>
      <sheetName val="DIV INC"/>
      <sheetName val="MAIN"/>
      <sheetName val="S&amp;P"/>
      <sheetName val="Developer Notes"/>
      <sheetName val="DCF 1"/>
      <sheetName val="DCF 2"/>
      <sheetName val="DCF 3"/>
      <sheetName val="WACC II"/>
      <sheetName val="LTM"/>
      <sheetName val="CREDIT STATS"/>
      <sheetName val="CREDIT STATS Exp"/>
      <sheetName val="Reconciliations"/>
      <sheetName val="EQ. IRR"/>
      <sheetName val="COVEN"/>
      <sheetName val="SUMMARY"/>
      <sheetName val="Toggles"/>
      <sheetName val="Data"/>
      <sheetName val="dPrint"/>
      <sheetName val="DropZone"/>
      <sheetName val="mProcess"/>
      <sheetName val="mlError"/>
      <sheetName val="mGlobals"/>
      <sheetName val="mMain"/>
      <sheetName val="mToggles"/>
      <sheetName val="mcFunctions"/>
      <sheetName val="mMisc"/>
      <sheetName val="mdPrint"/>
      <sheetName val="Module2"/>
      <sheetName val="Module1"/>
      <sheetName val="Module3"/>
    </sheetNames>
    <sheetDataSet>
      <sheetData sheetId="8">
        <row r="460">
          <cell r="G460">
            <v>0</v>
          </cell>
          <cell r="H460">
            <v>0</v>
          </cell>
          <cell r="I460">
            <v>0</v>
          </cell>
          <cell r="J460">
            <v>0</v>
          </cell>
          <cell r="L460">
            <v>0</v>
          </cell>
          <cell r="M460">
            <v>0</v>
          </cell>
          <cell r="N460">
            <v>0</v>
          </cell>
        </row>
        <row r="461">
          <cell r="H461">
            <v>0</v>
          </cell>
        </row>
        <row r="462">
          <cell r="G462">
            <v>0</v>
          </cell>
          <cell r="H462">
            <v>0</v>
          </cell>
          <cell r="I462">
            <v>0</v>
          </cell>
          <cell r="J462">
            <v>0</v>
          </cell>
          <cell r="L462">
            <v>0</v>
          </cell>
          <cell r="M462">
            <v>0</v>
          </cell>
          <cell r="N462">
            <v>0</v>
          </cell>
        </row>
        <row r="463">
          <cell r="G463">
            <v>0</v>
          </cell>
          <cell r="H463">
            <v>0</v>
          </cell>
          <cell r="I463">
            <v>0</v>
          </cell>
          <cell r="J463">
            <v>0</v>
          </cell>
          <cell r="L463">
            <v>0</v>
          </cell>
          <cell r="M463">
            <v>0</v>
          </cell>
          <cell r="N463">
            <v>0</v>
          </cell>
        </row>
        <row r="464">
          <cell r="G464" t="str">
            <v>______</v>
          </cell>
          <cell r="H464" t="str">
            <v>______</v>
          </cell>
          <cell r="I464" t="str">
            <v>______</v>
          </cell>
          <cell r="J464" t="str">
            <v>______</v>
          </cell>
          <cell r="L464" t="str">
            <v>______</v>
          </cell>
          <cell r="M464" t="str">
            <v>______</v>
          </cell>
          <cell r="N464" t="str">
            <v>______</v>
          </cell>
        </row>
        <row r="465">
          <cell r="G465">
            <v>0</v>
          </cell>
          <cell r="H465">
            <v>0</v>
          </cell>
          <cell r="I465">
            <v>0</v>
          </cell>
          <cell r="J465">
            <v>0</v>
          </cell>
          <cell r="L465">
            <v>0</v>
          </cell>
          <cell r="M465">
            <v>0</v>
          </cell>
          <cell r="N465">
            <v>0</v>
          </cell>
        </row>
        <row r="467">
          <cell r="G467">
            <v>0</v>
          </cell>
          <cell r="H467">
            <v>0</v>
          </cell>
          <cell r="I467">
            <v>0</v>
          </cell>
          <cell r="J467">
            <v>0</v>
          </cell>
          <cell r="L467">
            <v>0</v>
          </cell>
          <cell r="M467">
            <v>0</v>
          </cell>
          <cell r="N467">
            <v>0</v>
          </cell>
        </row>
        <row r="468">
          <cell r="G468">
            <v>0</v>
          </cell>
          <cell r="H468">
            <v>0</v>
          </cell>
          <cell r="I468">
            <v>0</v>
          </cell>
          <cell r="J468">
            <v>0</v>
          </cell>
          <cell r="L468">
            <v>0</v>
          </cell>
          <cell r="M468">
            <v>0</v>
          </cell>
          <cell r="N468">
            <v>0</v>
          </cell>
        </row>
        <row r="469">
          <cell r="G469" t="str">
            <v>______</v>
          </cell>
          <cell r="H469" t="str">
            <v>______</v>
          </cell>
          <cell r="I469" t="str">
            <v>______</v>
          </cell>
          <cell r="J469" t="str">
            <v>______</v>
          </cell>
          <cell r="L469" t="str">
            <v>______</v>
          </cell>
          <cell r="M469" t="str">
            <v>______</v>
          </cell>
          <cell r="N469" t="str">
            <v>______</v>
          </cell>
        </row>
        <row r="470">
          <cell r="G470">
            <v>0</v>
          </cell>
          <cell r="H470">
            <v>0</v>
          </cell>
          <cell r="I470">
            <v>0</v>
          </cell>
          <cell r="J470">
            <v>0</v>
          </cell>
          <cell r="L470">
            <v>0</v>
          </cell>
          <cell r="M470">
            <v>0</v>
          </cell>
          <cell r="N470">
            <v>0</v>
          </cell>
        </row>
        <row r="472">
          <cell r="G472">
            <v>0</v>
          </cell>
          <cell r="H472">
            <v>0</v>
          </cell>
          <cell r="I472">
            <v>0</v>
          </cell>
          <cell r="J472">
            <v>0</v>
          </cell>
          <cell r="L472">
            <v>0</v>
          </cell>
          <cell r="M472">
            <v>0</v>
          </cell>
          <cell r="N472">
            <v>0</v>
          </cell>
        </row>
        <row r="473">
          <cell r="G473">
            <v>0</v>
          </cell>
          <cell r="H473">
            <v>0</v>
          </cell>
          <cell r="I473">
            <v>0</v>
          </cell>
          <cell r="J473">
            <v>0</v>
          </cell>
          <cell r="L473">
            <v>0</v>
          </cell>
          <cell r="M473">
            <v>0</v>
          </cell>
          <cell r="N473">
            <v>0</v>
          </cell>
        </row>
        <row r="474">
          <cell r="G474">
            <v>0</v>
          </cell>
          <cell r="H474">
            <v>0</v>
          </cell>
          <cell r="I474">
            <v>0</v>
          </cell>
          <cell r="J474">
            <v>0</v>
          </cell>
          <cell r="L474">
            <v>0</v>
          </cell>
          <cell r="M474">
            <v>0</v>
          </cell>
          <cell r="N474">
            <v>0</v>
          </cell>
        </row>
        <row r="476">
          <cell r="G476">
            <v>0</v>
          </cell>
          <cell r="H476">
            <v>0</v>
          </cell>
          <cell r="I476">
            <v>0</v>
          </cell>
          <cell r="J476">
            <v>0</v>
          </cell>
          <cell r="L476">
            <v>0</v>
          </cell>
          <cell r="M476">
            <v>0</v>
          </cell>
          <cell r="N476">
            <v>0</v>
          </cell>
        </row>
        <row r="479">
          <cell r="G479">
            <v>0</v>
          </cell>
          <cell r="H479">
            <v>0</v>
          </cell>
          <cell r="I479">
            <v>0</v>
          </cell>
          <cell r="J479">
            <v>0</v>
          </cell>
          <cell r="L479">
            <v>0</v>
          </cell>
          <cell r="M479">
            <v>0</v>
          </cell>
          <cell r="N479">
            <v>0</v>
          </cell>
        </row>
        <row r="480">
          <cell r="G480" t="str">
            <v>______</v>
          </cell>
          <cell r="H480" t="str">
            <v>______</v>
          </cell>
          <cell r="I480" t="str">
            <v>______</v>
          </cell>
          <cell r="J480" t="str">
            <v>______</v>
          </cell>
          <cell r="L480" t="str">
            <v>______</v>
          </cell>
          <cell r="M480" t="str">
            <v>______</v>
          </cell>
          <cell r="N480" t="str">
            <v>______</v>
          </cell>
        </row>
        <row r="481">
          <cell r="G481">
            <v>0</v>
          </cell>
          <cell r="H481">
            <v>0</v>
          </cell>
          <cell r="I481">
            <v>0</v>
          </cell>
          <cell r="J481">
            <v>0</v>
          </cell>
          <cell r="L481">
            <v>0</v>
          </cell>
          <cell r="M481">
            <v>0</v>
          </cell>
          <cell r="N481">
            <v>0</v>
          </cell>
        </row>
        <row r="483">
          <cell r="G483">
            <v>0</v>
          </cell>
          <cell r="H483">
            <v>0</v>
          </cell>
          <cell r="I483">
            <v>0</v>
          </cell>
          <cell r="J483">
            <v>0</v>
          </cell>
          <cell r="L483">
            <v>0</v>
          </cell>
          <cell r="M483">
            <v>0</v>
          </cell>
          <cell r="N483">
            <v>0</v>
          </cell>
        </row>
        <row r="484">
          <cell r="G484">
            <v>0</v>
          </cell>
          <cell r="H484">
            <v>0</v>
          </cell>
          <cell r="I484">
            <v>0</v>
          </cell>
          <cell r="J484">
            <v>0</v>
          </cell>
          <cell r="L484">
            <v>0</v>
          </cell>
          <cell r="M484">
            <v>0</v>
          </cell>
          <cell r="N484">
            <v>0</v>
          </cell>
        </row>
        <row r="485">
          <cell r="G485" t="str">
            <v>______</v>
          </cell>
          <cell r="H485" t="str">
            <v>______</v>
          </cell>
          <cell r="I485" t="str">
            <v>______</v>
          </cell>
          <cell r="J485" t="str">
            <v>______</v>
          </cell>
          <cell r="L485" t="str">
            <v>______</v>
          </cell>
          <cell r="M485" t="str">
            <v>______</v>
          </cell>
          <cell r="N485" t="str">
            <v>______</v>
          </cell>
        </row>
        <row r="486">
          <cell r="G486">
            <v>0</v>
          </cell>
          <cell r="H486">
            <v>0</v>
          </cell>
          <cell r="I486">
            <v>0</v>
          </cell>
          <cell r="J486">
            <v>0</v>
          </cell>
          <cell r="L486">
            <v>0</v>
          </cell>
          <cell r="M486">
            <v>0</v>
          </cell>
          <cell r="N486">
            <v>0</v>
          </cell>
        </row>
        <row r="489">
          <cell r="G489">
            <v>0</v>
          </cell>
          <cell r="H489">
            <v>0</v>
          </cell>
          <cell r="I489">
            <v>0</v>
          </cell>
          <cell r="J489">
            <v>0</v>
          </cell>
          <cell r="L489">
            <v>0</v>
          </cell>
          <cell r="M489">
            <v>0</v>
          </cell>
          <cell r="N489">
            <v>0</v>
          </cell>
        </row>
        <row r="509">
          <cell r="G509" t="str">
            <v>______</v>
          </cell>
          <cell r="H509" t="str">
            <v>______</v>
          </cell>
          <cell r="I509" t="str">
            <v>______</v>
          </cell>
          <cell r="J509" t="str">
            <v>______</v>
          </cell>
          <cell r="L509" t="str">
            <v>______</v>
          </cell>
          <cell r="M509" t="str">
            <v>______</v>
          </cell>
          <cell r="N509" t="str">
            <v>______</v>
          </cell>
        </row>
        <row r="510">
          <cell r="G510">
            <v>0</v>
          </cell>
          <cell r="H510">
            <v>0</v>
          </cell>
          <cell r="I510">
            <v>0</v>
          </cell>
          <cell r="J510">
            <v>0</v>
          </cell>
          <cell r="L510">
            <v>0</v>
          </cell>
          <cell r="M510">
            <v>0</v>
          </cell>
          <cell r="N510">
            <v>0</v>
          </cell>
        </row>
        <row r="511">
          <cell r="G511">
            <v>0</v>
          </cell>
          <cell r="H511">
            <v>0</v>
          </cell>
          <cell r="I511">
            <v>0</v>
          </cell>
          <cell r="J511">
            <v>0</v>
          </cell>
          <cell r="L511">
            <v>0</v>
          </cell>
          <cell r="M511">
            <v>0</v>
          </cell>
          <cell r="N511">
            <v>0</v>
          </cell>
        </row>
        <row r="513">
          <cell r="G513">
            <v>0</v>
          </cell>
          <cell r="H513">
            <v>0</v>
          </cell>
          <cell r="I513">
            <v>0</v>
          </cell>
          <cell r="J513">
            <v>0</v>
          </cell>
          <cell r="L513">
            <v>0</v>
          </cell>
          <cell r="M513">
            <v>0</v>
          </cell>
          <cell r="N513">
            <v>0</v>
          </cell>
        </row>
        <row r="514">
          <cell r="G514">
            <v>0</v>
          </cell>
          <cell r="H514">
            <v>0</v>
          </cell>
          <cell r="I514">
            <v>0</v>
          </cell>
          <cell r="J514">
            <v>0</v>
          </cell>
          <cell r="L514">
            <v>0</v>
          </cell>
          <cell r="M514">
            <v>0</v>
          </cell>
          <cell r="N514">
            <v>0</v>
          </cell>
        </row>
        <row r="515">
          <cell r="G515">
            <v>0</v>
          </cell>
          <cell r="H515">
            <v>0</v>
          </cell>
          <cell r="I515">
            <v>0</v>
          </cell>
          <cell r="J515">
            <v>0</v>
          </cell>
          <cell r="L515">
            <v>0</v>
          </cell>
          <cell r="M515">
            <v>0</v>
          </cell>
          <cell r="N515">
            <v>0</v>
          </cell>
        </row>
        <row r="516">
          <cell r="G516">
            <v>0</v>
          </cell>
          <cell r="H516">
            <v>0</v>
          </cell>
          <cell r="I516">
            <v>0</v>
          </cell>
          <cell r="J516">
            <v>0</v>
          </cell>
          <cell r="L516">
            <v>0</v>
          </cell>
          <cell r="M516">
            <v>0</v>
          </cell>
          <cell r="N516">
            <v>0</v>
          </cell>
        </row>
        <row r="517">
          <cell r="G517">
            <v>0</v>
          </cell>
          <cell r="H517">
            <v>0</v>
          </cell>
          <cell r="I517">
            <v>0</v>
          </cell>
          <cell r="J517">
            <v>0</v>
          </cell>
          <cell r="L517">
            <v>0</v>
          </cell>
          <cell r="M517">
            <v>0</v>
          </cell>
          <cell r="N517">
            <v>0</v>
          </cell>
        </row>
        <row r="518">
          <cell r="G518" t="str">
            <v>______</v>
          </cell>
          <cell r="H518" t="str">
            <v>______</v>
          </cell>
          <cell r="I518" t="str">
            <v>______</v>
          </cell>
          <cell r="J518" t="str">
            <v>______</v>
          </cell>
          <cell r="L518" t="str">
            <v>______</v>
          </cell>
          <cell r="M518" t="str">
            <v>______</v>
          </cell>
          <cell r="N518" t="str">
            <v>______</v>
          </cell>
        </row>
        <row r="519">
          <cell r="G519">
            <v>0</v>
          </cell>
          <cell r="H519">
            <v>0</v>
          </cell>
          <cell r="I519">
            <v>0</v>
          </cell>
          <cell r="J519">
            <v>0</v>
          </cell>
          <cell r="L519">
            <v>0</v>
          </cell>
          <cell r="M519">
            <v>0</v>
          </cell>
          <cell r="N519">
            <v>0</v>
          </cell>
        </row>
        <row r="521">
          <cell r="G521">
            <v>1995</v>
          </cell>
          <cell r="H521">
            <v>1996</v>
          </cell>
          <cell r="I521">
            <v>1997</v>
          </cell>
          <cell r="J521">
            <v>1998</v>
          </cell>
          <cell r="L521">
            <v>2002</v>
          </cell>
          <cell r="M521">
            <v>2003</v>
          </cell>
          <cell r="N521">
            <v>2004</v>
          </cell>
        </row>
        <row r="524">
          <cell r="G524">
            <v>0</v>
          </cell>
          <cell r="H524">
            <v>0</v>
          </cell>
          <cell r="I524">
            <v>0</v>
          </cell>
          <cell r="J524">
            <v>0</v>
          </cell>
          <cell r="L524">
            <v>0</v>
          </cell>
          <cell r="M524">
            <v>0</v>
          </cell>
          <cell r="N524">
            <v>0</v>
          </cell>
        </row>
        <row r="525">
          <cell r="G525">
            <v>0</v>
          </cell>
          <cell r="H525">
            <v>0</v>
          </cell>
          <cell r="I525">
            <v>0</v>
          </cell>
          <cell r="J525">
            <v>0</v>
          </cell>
          <cell r="L525">
            <v>0</v>
          </cell>
          <cell r="M525">
            <v>0</v>
          </cell>
          <cell r="N525">
            <v>0</v>
          </cell>
        </row>
        <row r="526">
          <cell r="G526" t="str">
            <v>______</v>
          </cell>
          <cell r="H526" t="str">
            <v>______</v>
          </cell>
          <cell r="I526" t="str">
            <v>______</v>
          </cell>
          <cell r="J526" t="str">
            <v>______</v>
          </cell>
          <cell r="L526" t="str">
            <v>______</v>
          </cell>
          <cell r="M526" t="str">
            <v>______</v>
          </cell>
          <cell r="N526" t="str">
            <v>______</v>
          </cell>
        </row>
        <row r="527">
          <cell r="G527">
            <v>0</v>
          </cell>
          <cell r="H527">
            <v>0</v>
          </cell>
          <cell r="I527">
            <v>0</v>
          </cell>
          <cell r="J527">
            <v>0</v>
          </cell>
          <cell r="L527">
            <v>0</v>
          </cell>
          <cell r="M527">
            <v>0</v>
          </cell>
          <cell r="N527">
            <v>0</v>
          </cell>
        </row>
        <row r="528">
          <cell r="G528" t="str">
            <v>______</v>
          </cell>
          <cell r="H528" t="str">
            <v>______</v>
          </cell>
          <cell r="I528" t="str">
            <v>______</v>
          </cell>
          <cell r="J528" t="str">
            <v>______</v>
          </cell>
          <cell r="L528" t="str">
            <v>______</v>
          </cell>
          <cell r="M528" t="str">
            <v>______</v>
          </cell>
          <cell r="N528" t="str">
            <v>______</v>
          </cell>
        </row>
        <row r="529">
          <cell r="G529">
            <v>0</v>
          </cell>
          <cell r="H529">
            <v>0</v>
          </cell>
          <cell r="I529">
            <v>0</v>
          </cell>
          <cell r="J529">
            <v>0</v>
          </cell>
          <cell r="L529">
            <v>0</v>
          </cell>
          <cell r="M529">
            <v>0</v>
          </cell>
          <cell r="N529">
            <v>0</v>
          </cell>
        </row>
        <row r="531">
          <cell r="G531">
            <v>0</v>
          </cell>
          <cell r="H531">
            <v>0</v>
          </cell>
          <cell r="I531">
            <v>0</v>
          </cell>
          <cell r="J531">
            <v>0</v>
          </cell>
          <cell r="L531">
            <v>0</v>
          </cell>
          <cell r="M531">
            <v>0</v>
          </cell>
          <cell r="N531">
            <v>0</v>
          </cell>
        </row>
        <row r="532">
          <cell r="G532">
            <v>0</v>
          </cell>
          <cell r="H532">
            <v>0</v>
          </cell>
          <cell r="I532">
            <v>0</v>
          </cell>
          <cell r="J532">
            <v>0</v>
          </cell>
          <cell r="L532">
            <v>0</v>
          </cell>
          <cell r="M532">
            <v>0</v>
          </cell>
          <cell r="N532">
            <v>0</v>
          </cell>
        </row>
        <row r="533">
          <cell r="G533">
            <v>0</v>
          </cell>
          <cell r="H533">
            <v>0</v>
          </cell>
          <cell r="I533">
            <v>0</v>
          </cell>
          <cell r="J533">
            <v>0</v>
          </cell>
          <cell r="L533">
            <v>0</v>
          </cell>
          <cell r="M533">
            <v>0</v>
          </cell>
          <cell r="N533">
            <v>0</v>
          </cell>
        </row>
        <row r="534">
          <cell r="G534">
            <v>0</v>
          </cell>
          <cell r="H534">
            <v>0</v>
          </cell>
          <cell r="I534">
            <v>0</v>
          </cell>
          <cell r="J534">
            <v>0</v>
          </cell>
          <cell r="L534">
            <v>0</v>
          </cell>
          <cell r="M534">
            <v>0</v>
          </cell>
          <cell r="N534">
            <v>0</v>
          </cell>
        </row>
        <row r="535">
          <cell r="G535">
            <v>0</v>
          </cell>
          <cell r="H535">
            <v>0</v>
          </cell>
          <cell r="I535">
            <v>0</v>
          </cell>
          <cell r="J535">
            <v>0</v>
          </cell>
          <cell r="L535">
            <v>0</v>
          </cell>
          <cell r="M535">
            <v>0</v>
          </cell>
          <cell r="N535">
            <v>0</v>
          </cell>
        </row>
        <row r="536">
          <cell r="G536">
            <v>0</v>
          </cell>
          <cell r="H536">
            <v>0</v>
          </cell>
          <cell r="I536">
            <v>0</v>
          </cell>
          <cell r="J536">
            <v>0</v>
          </cell>
          <cell r="L536">
            <v>0</v>
          </cell>
          <cell r="M536">
            <v>0</v>
          </cell>
          <cell r="N536">
            <v>0</v>
          </cell>
        </row>
        <row r="537">
          <cell r="G537" t="str">
            <v>______</v>
          </cell>
          <cell r="H537" t="str">
            <v>______</v>
          </cell>
          <cell r="I537" t="str">
            <v>______</v>
          </cell>
          <cell r="J537" t="str">
            <v>______</v>
          </cell>
          <cell r="L537" t="str">
            <v>______</v>
          </cell>
          <cell r="M537" t="str">
            <v>______</v>
          </cell>
          <cell r="N537" t="str">
            <v>______</v>
          </cell>
        </row>
        <row r="538">
          <cell r="G538">
            <v>0</v>
          </cell>
          <cell r="H538">
            <v>0</v>
          </cell>
          <cell r="I538">
            <v>0</v>
          </cell>
          <cell r="J538">
            <v>0</v>
          </cell>
          <cell r="L538">
            <v>0</v>
          </cell>
          <cell r="M538">
            <v>0</v>
          </cell>
          <cell r="N538">
            <v>0</v>
          </cell>
        </row>
        <row r="547">
          <cell r="G547">
            <v>0</v>
          </cell>
          <cell r="H547">
            <v>0</v>
          </cell>
          <cell r="I547">
            <v>0</v>
          </cell>
          <cell r="J547">
            <v>0</v>
          </cell>
          <cell r="L547">
            <v>0</v>
          </cell>
          <cell r="M547">
            <v>0</v>
          </cell>
          <cell r="N547">
            <v>0</v>
          </cell>
        </row>
        <row r="549">
          <cell r="G549">
            <v>0</v>
          </cell>
          <cell r="H549">
            <v>0</v>
          </cell>
          <cell r="I549">
            <v>0</v>
          </cell>
          <cell r="J549">
            <v>0</v>
          </cell>
          <cell r="L549">
            <v>0</v>
          </cell>
          <cell r="M549">
            <v>0</v>
          </cell>
          <cell r="N549">
            <v>0</v>
          </cell>
        </row>
        <row r="550">
          <cell r="G550">
            <v>0</v>
          </cell>
          <cell r="H550">
            <v>0</v>
          </cell>
          <cell r="I550">
            <v>0</v>
          </cell>
          <cell r="J550">
            <v>0</v>
          </cell>
          <cell r="L550">
            <v>0</v>
          </cell>
          <cell r="M550">
            <v>0</v>
          </cell>
          <cell r="N550">
            <v>0</v>
          </cell>
        </row>
        <row r="551">
          <cell r="G551">
            <v>0</v>
          </cell>
          <cell r="H551">
            <v>0</v>
          </cell>
          <cell r="I551">
            <v>0</v>
          </cell>
          <cell r="J551">
            <v>0</v>
          </cell>
          <cell r="L551">
            <v>0</v>
          </cell>
          <cell r="M551">
            <v>0</v>
          </cell>
          <cell r="N551">
            <v>0</v>
          </cell>
        </row>
        <row r="552">
          <cell r="G552">
            <v>0</v>
          </cell>
          <cell r="H552">
            <v>0</v>
          </cell>
          <cell r="I552">
            <v>0</v>
          </cell>
          <cell r="J552">
            <v>0</v>
          </cell>
          <cell r="L552">
            <v>0</v>
          </cell>
          <cell r="M552">
            <v>0</v>
          </cell>
          <cell r="N552">
            <v>0</v>
          </cell>
        </row>
        <row r="553">
          <cell r="G553">
            <v>0</v>
          </cell>
          <cell r="H553">
            <v>0</v>
          </cell>
          <cell r="I553">
            <v>0</v>
          </cell>
          <cell r="J553">
            <v>0</v>
          </cell>
          <cell r="L553">
            <v>0</v>
          </cell>
          <cell r="M553">
            <v>0</v>
          </cell>
          <cell r="N553">
            <v>0</v>
          </cell>
        </row>
        <row r="554">
          <cell r="G554">
            <v>0</v>
          </cell>
          <cell r="H554">
            <v>0</v>
          </cell>
          <cell r="I554">
            <v>0</v>
          </cell>
          <cell r="J554">
            <v>0</v>
          </cell>
          <cell r="L554">
            <v>0</v>
          </cell>
          <cell r="M554">
            <v>0</v>
          </cell>
          <cell r="N554">
            <v>0</v>
          </cell>
        </row>
        <row r="555">
          <cell r="G555">
            <v>0</v>
          </cell>
          <cell r="H555">
            <v>0</v>
          </cell>
          <cell r="I555">
            <v>0</v>
          </cell>
          <cell r="J555">
            <v>0</v>
          </cell>
          <cell r="L555">
            <v>0</v>
          </cell>
          <cell r="M555">
            <v>0</v>
          </cell>
          <cell r="N555">
            <v>0</v>
          </cell>
        </row>
        <row r="556">
          <cell r="G556">
            <v>0</v>
          </cell>
          <cell r="H556">
            <v>0</v>
          </cell>
          <cell r="I556">
            <v>0</v>
          </cell>
          <cell r="J556">
            <v>0</v>
          </cell>
          <cell r="L556">
            <v>0</v>
          </cell>
          <cell r="M556">
            <v>0</v>
          </cell>
          <cell r="N556">
            <v>0</v>
          </cell>
        </row>
        <row r="557">
          <cell r="G557">
            <v>0</v>
          </cell>
          <cell r="H557">
            <v>0</v>
          </cell>
          <cell r="I557">
            <v>0</v>
          </cell>
          <cell r="J557">
            <v>0</v>
          </cell>
          <cell r="L557">
            <v>0</v>
          </cell>
          <cell r="M557">
            <v>0</v>
          </cell>
          <cell r="N557">
            <v>0</v>
          </cell>
        </row>
        <row r="558">
          <cell r="G558">
            <v>0</v>
          </cell>
          <cell r="H558">
            <v>0</v>
          </cell>
          <cell r="I558">
            <v>0</v>
          </cell>
          <cell r="J558">
            <v>0</v>
          </cell>
          <cell r="L558">
            <v>0</v>
          </cell>
          <cell r="M558">
            <v>0</v>
          </cell>
          <cell r="N558">
            <v>0</v>
          </cell>
        </row>
        <row r="559">
          <cell r="G559">
            <v>0</v>
          </cell>
          <cell r="H559">
            <v>0</v>
          </cell>
          <cell r="I559">
            <v>0</v>
          </cell>
          <cell r="J559">
            <v>0</v>
          </cell>
          <cell r="L559">
            <v>0</v>
          </cell>
          <cell r="M559">
            <v>0</v>
          </cell>
          <cell r="N559">
            <v>0</v>
          </cell>
        </row>
        <row r="560">
          <cell r="G560" t="str">
            <v>______</v>
          </cell>
          <cell r="H560" t="str">
            <v>______</v>
          </cell>
          <cell r="I560" t="str">
            <v>______</v>
          </cell>
          <cell r="J560" t="str">
            <v>______</v>
          </cell>
          <cell r="L560" t="str">
            <v>______</v>
          </cell>
          <cell r="M560" t="str">
            <v>______</v>
          </cell>
          <cell r="N560" t="str">
            <v>______</v>
          </cell>
        </row>
        <row r="561">
          <cell r="G561">
            <v>0</v>
          </cell>
          <cell r="H561">
            <v>0</v>
          </cell>
          <cell r="I561">
            <v>0</v>
          </cell>
          <cell r="J561">
            <v>0</v>
          </cell>
          <cell r="L561">
            <v>0</v>
          </cell>
          <cell r="M561">
            <v>0</v>
          </cell>
          <cell r="N561">
            <v>0</v>
          </cell>
        </row>
        <row r="564">
          <cell r="H564">
            <v>0</v>
          </cell>
          <cell r="I564">
            <v>0</v>
          </cell>
          <cell r="J564">
            <v>0</v>
          </cell>
          <cell r="M564">
            <v>0</v>
          </cell>
          <cell r="N564">
            <v>0</v>
          </cell>
        </row>
        <row r="565">
          <cell r="H565">
            <v>0</v>
          </cell>
          <cell r="I565">
            <v>0</v>
          </cell>
          <cell r="J565">
            <v>0</v>
          </cell>
          <cell r="M565">
            <v>0</v>
          </cell>
          <cell r="N565">
            <v>0</v>
          </cell>
        </row>
        <row r="566">
          <cell r="H566">
            <v>0</v>
          </cell>
          <cell r="I566">
            <v>0</v>
          </cell>
          <cell r="J566">
            <v>0</v>
          </cell>
          <cell r="M566">
            <v>0</v>
          </cell>
          <cell r="N566">
            <v>0</v>
          </cell>
        </row>
        <row r="567">
          <cell r="H567">
            <v>0</v>
          </cell>
          <cell r="I567">
            <v>0</v>
          </cell>
          <cell r="J567">
            <v>0</v>
          </cell>
          <cell r="M567">
            <v>0</v>
          </cell>
          <cell r="N567">
            <v>0</v>
          </cell>
        </row>
        <row r="568">
          <cell r="H568">
            <v>0</v>
          </cell>
          <cell r="I568">
            <v>0</v>
          </cell>
          <cell r="J568">
            <v>0</v>
          </cell>
          <cell r="M568">
            <v>0</v>
          </cell>
          <cell r="N568">
            <v>0</v>
          </cell>
        </row>
        <row r="569">
          <cell r="H569">
            <v>0</v>
          </cell>
          <cell r="I569">
            <v>0</v>
          </cell>
          <cell r="J569">
            <v>0</v>
          </cell>
          <cell r="M569">
            <v>0</v>
          </cell>
          <cell r="N569">
            <v>0</v>
          </cell>
        </row>
        <row r="570">
          <cell r="H570">
            <v>0</v>
          </cell>
          <cell r="I570">
            <v>0</v>
          </cell>
          <cell r="J570">
            <v>0</v>
          </cell>
          <cell r="M570">
            <v>0</v>
          </cell>
          <cell r="N570">
            <v>0</v>
          </cell>
        </row>
        <row r="571">
          <cell r="H571">
            <v>0</v>
          </cell>
          <cell r="I571">
            <v>0</v>
          </cell>
          <cell r="J571">
            <v>0</v>
          </cell>
          <cell r="M571">
            <v>0</v>
          </cell>
          <cell r="N571">
            <v>0</v>
          </cell>
        </row>
        <row r="572">
          <cell r="H572">
            <v>0</v>
          </cell>
          <cell r="I572">
            <v>0</v>
          </cell>
          <cell r="J572">
            <v>0</v>
          </cell>
          <cell r="M572">
            <v>0</v>
          </cell>
          <cell r="N572">
            <v>0</v>
          </cell>
        </row>
        <row r="573">
          <cell r="H573">
            <v>0</v>
          </cell>
          <cell r="I573">
            <v>0</v>
          </cell>
          <cell r="J573">
            <v>0</v>
          </cell>
          <cell r="M573">
            <v>0</v>
          </cell>
          <cell r="N573">
            <v>0</v>
          </cell>
        </row>
        <row r="574">
          <cell r="H574">
            <v>0</v>
          </cell>
          <cell r="I574">
            <v>0</v>
          </cell>
          <cell r="J574">
            <v>0</v>
          </cell>
          <cell r="M574">
            <v>0</v>
          </cell>
          <cell r="N574">
            <v>0</v>
          </cell>
        </row>
        <row r="575">
          <cell r="H575">
            <v>0</v>
          </cell>
          <cell r="I575">
            <v>0</v>
          </cell>
          <cell r="J575">
            <v>0</v>
          </cell>
          <cell r="M575">
            <v>0</v>
          </cell>
          <cell r="N575">
            <v>0</v>
          </cell>
        </row>
        <row r="576">
          <cell r="H576">
            <v>0</v>
          </cell>
          <cell r="I576">
            <v>0</v>
          </cell>
          <cell r="J576">
            <v>0</v>
          </cell>
          <cell r="M576">
            <v>0</v>
          </cell>
          <cell r="N576">
            <v>0</v>
          </cell>
        </row>
        <row r="577">
          <cell r="H577">
            <v>0</v>
          </cell>
          <cell r="I577">
            <v>0</v>
          </cell>
          <cell r="J577">
            <v>0</v>
          </cell>
          <cell r="M577">
            <v>0</v>
          </cell>
          <cell r="N577">
            <v>0</v>
          </cell>
        </row>
        <row r="578">
          <cell r="H578" t="str">
            <v>______</v>
          </cell>
          <cell r="I578" t="str">
            <v>______</v>
          </cell>
          <cell r="J578" t="str">
            <v>______</v>
          </cell>
          <cell r="M578" t="str">
            <v>______</v>
          </cell>
          <cell r="N578" t="str">
            <v>______</v>
          </cell>
        </row>
        <row r="579">
          <cell r="H579">
            <v>0</v>
          </cell>
          <cell r="I579">
            <v>0</v>
          </cell>
          <cell r="J579">
            <v>0</v>
          </cell>
          <cell r="M579">
            <v>0</v>
          </cell>
          <cell r="N579">
            <v>0</v>
          </cell>
        </row>
        <row r="580">
          <cell r="H580" t="str">
            <v>______</v>
          </cell>
          <cell r="I580" t="str">
            <v>______</v>
          </cell>
          <cell r="J580" t="str">
            <v>______</v>
          </cell>
          <cell r="M580" t="str">
            <v>______</v>
          </cell>
          <cell r="N580" t="str">
            <v>______</v>
          </cell>
        </row>
        <row r="581">
          <cell r="H581">
            <v>0</v>
          </cell>
          <cell r="I581">
            <v>0</v>
          </cell>
          <cell r="J581">
            <v>0</v>
          </cell>
          <cell r="M581">
            <v>0</v>
          </cell>
          <cell r="N581">
            <v>0</v>
          </cell>
        </row>
        <row r="583">
          <cell r="H583">
            <v>0</v>
          </cell>
          <cell r="I583">
            <v>0</v>
          </cell>
          <cell r="J583">
            <v>0</v>
          </cell>
          <cell r="M583">
            <v>0</v>
          </cell>
          <cell r="N583">
            <v>0</v>
          </cell>
        </row>
        <row r="584">
          <cell r="H584">
            <v>0</v>
          </cell>
          <cell r="I584">
            <v>0</v>
          </cell>
          <cell r="J584">
            <v>0</v>
          </cell>
          <cell r="M584">
            <v>0</v>
          </cell>
          <cell r="N584">
            <v>0</v>
          </cell>
        </row>
        <row r="585">
          <cell r="H585" t="str">
            <v>______</v>
          </cell>
          <cell r="I585" t="str">
            <v>______</v>
          </cell>
          <cell r="J585" t="str">
            <v>______</v>
          </cell>
          <cell r="M585" t="str">
            <v>______</v>
          </cell>
          <cell r="N585" t="str">
            <v>______</v>
          </cell>
        </row>
        <row r="586">
          <cell r="H586">
            <v>0</v>
          </cell>
          <cell r="I586">
            <v>0</v>
          </cell>
          <cell r="J586">
            <v>0</v>
          </cell>
          <cell r="M586">
            <v>0</v>
          </cell>
          <cell r="N586">
            <v>0</v>
          </cell>
        </row>
        <row r="589">
          <cell r="H589">
            <v>0</v>
          </cell>
          <cell r="I589">
            <v>0</v>
          </cell>
          <cell r="J589">
            <v>0</v>
          </cell>
          <cell r="M589">
            <v>0</v>
          </cell>
          <cell r="N589">
            <v>0</v>
          </cell>
        </row>
        <row r="590">
          <cell r="H590">
            <v>0</v>
          </cell>
          <cell r="I590">
            <v>0</v>
          </cell>
          <cell r="J590">
            <v>0</v>
          </cell>
          <cell r="M590">
            <v>0</v>
          </cell>
          <cell r="N590">
            <v>0</v>
          </cell>
        </row>
        <row r="592">
          <cell r="H592">
            <v>0</v>
          </cell>
          <cell r="I592">
            <v>0</v>
          </cell>
          <cell r="J592">
            <v>0</v>
          </cell>
          <cell r="M592">
            <v>0</v>
          </cell>
          <cell r="N592">
            <v>0</v>
          </cell>
        </row>
        <row r="593">
          <cell r="H593">
            <v>0</v>
          </cell>
          <cell r="I593">
            <v>0</v>
          </cell>
          <cell r="J593">
            <v>0</v>
          </cell>
          <cell r="M593">
            <v>0</v>
          </cell>
          <cell r="N593">
            <v>0</v>
          </cell>
        </row>
        <row r="594">
          <cell r="H594">
            <v>0</v>
          </cell>
          <cell r="I594">
            <v>0</v>
          </cell>
          <cell r="J594">
            <v>0</v>
          </cell>
          <cell r="M594">
            <v>0</v>
          </cell>
          <cell r="N594">
            <v>0</v>
          </cell>
        </row>
        <row r="595">
          <cell r="H595">
            <v>0</v>
          </cell>
          <cell r="I595">
            <v>0</v>
          </cell>
          <cell r="J595">
            <v>0</v>
          </cell>
          <cell r="M595">
            <v>0</v>
          </cell>
          <cell r="N595">
            <v>0</v>
          </cell>
        </row>
        <row r="596">
          <cell r="H596">
            <v>0</v>
          </cell>
          <cell r="I596">
            <v>0</v>
          </cell>
          <cell r="J596">
            <v>0</v>
          </cell>
          <cell r="M596">
            <v>0</v>
          </cell>
          <cell r="N596">
            <v>0</v>
          </cell>
        </row>
        <row r="597">
          <cell r="H597">
            <v>0</v>
          </cell>
          <cell r="I597">
            <v>0</v>
          </cell>
          <cell r="J597">
            <v>0</v>
          </cell>
          <cell r="M597">
            <v>0</v>
          </cell>
          <cell r="N597">
            <v>0</v>
          </cell>
        </row>
        <row r="598">
          <cell r="H598">
            <v>0</v>
          </cell>
          <cell r="I598">
            <v>0</v>
          </cell>
          <cell r="J598">
            <v>0</v>
          </cell>
          <cell r="M598">
            <v>0</v>
          </cell>
          <cell r="N598">
            <v>0</v>
          </cell>
        </row>
        <row r="599">
          <cell r="H599">
            <v>0</v>
          </cell>
          <cell r="I599">
            <v>0</v>
          </cell>
          <cell r="J599">
            <v>0</v>
          </cell>
          <cell r="M599">
            <v>0</v>
          </cell>
          <cell r="N599">
            <v>0</v>
          </cell>
        </row>
        <row r="600">
          <cell r="H600">
            <v>0</v>
          </cell>
          <cell r="I600">
            <v>0</v>
          </cell>
          <cell r="J600">
            <v>0</v>
          </cell>
          <cell r="M600">
            <v>0</v>
          </cell>
          <cell r="N600">
            <v>0</v>
          </cell>
        </row>
        <row r="601">
          <cell r="H601">
            <v>0</v>
          </cell>
          <cell r="I601">
            <v>0</v>
          </cell>
          <cell r="J601">
            <v>0</v>
          </cell>
          <cell r="M601">
            <v>0</v>
          </cell>
          <cell r="N601">
            <v>0</v>
          </cell>
        </row>
        <row r="602">
          <cell r="H602">
            <v>0</v>
          </cell>
          <cell r="I602">
            <v>0</v>
          </cell>
          <cell r="J602">
            <v>0</v>
          </cell>
          <cell r="M602">
            <v>0</v>
          </cell>
          <cell r="N602">
            <v>0</v>
          </cell>
        </row>
        <row r="603">
          <cell r="H603">
            <v>0</v>
          </cell>
          <cell r="I603">
            <v>0</v>
          </cell>
          <cell r="J603">
            <v>0</v>
          </cell>
          <cell r="M603">
            <v>0</v>
          </cell>
          <cell r="N603">
            <v>0</v>
          </cell>
        </row>
        <row r="604">
          <cell r="H604">
            <v>0</v>
          </cell>
          <cell r="I604">
            <v>0</v>
          </cell>
          <cell r="J604">
            <v>0</v>
          </cell>
          <cell r="M604">
            <v>0</v>
          </cell>
          <cell r="N604">
            <v>0</v>
          </cell>
        </row>
        <row r="605">
          <cell r="H605">
            <v>0</v>
          </cell>
          <cell r="I605">
            <v>0</v>
          </cell>
          <cell r="J605">
            <v>0</v>
          </cell>
          <cell r="M605">
            <v>0</v>
          </cell>
          <cell r="N605">
            <v>0</v>
          </cell>
        </row>
        <row r="607">
          <cell r="H607">
            <v>0</v>
          </cell>
          <cell r="I607">
            <v>0</v>
          </cell>
          <cell r="J607">
            <v>0</v>
          </cell>
          <cell r="M607">
            <v>0</v>
          </cell>
          <cell r="N607">
            <v>0</v>
          </cell>
        </row>
        <row r="610">
          <cell r="G610">
            <v>1995</v>
          </cell>
          <cell r="H610">
            <v>1996</v>
          </cell>
          <cell r="I610">
            <v>1997</v>
          </cell>
          <cell r="J610">
            <v>1998</v>
          </cell>
          <cell r="L610">
            <v>2002</v>
          </cell>
          <cell r="M610">
            <v>2003</v>
          </cell>
          <cell r="N610">
            <v>2004</v>
          </cell>
        </row>
        <row r="613">
          <cell r="H613">
            <v>0</v>
          </cell>
          <cell r="I613">
            <v>0</v>
          </cell>
          <cell r="J613">
            <v>0</v>
          </cell>
          <cell r="M613">
            <v>0</v>
          </cell>
          <cell r="N613">
            <v>0</v>
          </cell>
        </row>
        <row r="631">
          <cell r="H631" t="str">
            <v>______</v>
          </cell>
          <cell r="I631" t="str">
            <v>______</v>
          </cell>
          <cell r="J631" t="str">
            <v>______</v>
          </cell>
          <cell r="M631" t="str">
            <v>______</v>
          </cell>
          <cell r="N631" t="str">
            <v>______</v>
          </cell>
        </row>
        <row r="632">
          <cell r="H632">
            <v>0</v>
          </cell>
          <cell r="I632">
            <v>0</v>
          </cell>
          <cell r="J632">
            <v>0</v>
          </cell>
          <cell r="M632">
            <v>0</v>
          </cell>
          <cell r="N632">
            <v>0</v>
          </cell>
        </row>
        <row r="634">
          <cell r="H634">
            <v>0</v>
          </cell>
          <cell r="I634">
            <v>0</v>
          </cell>
          <cell r="J634">
            <v>0</v>
          </cell>
          <cell r="M634">
            <v>0</v>
          </cell>
          <cell r="N634">
            <v>0</v>
          </cell>
        </row>
        <row r="635">
          <cell r="H635">
            <v>0</v>
          </cell>
          <cell r="I635">
            <v>0</v>
          </cell>
          <cell r="J635">
            <v>0</v>
          </cell>
          <cell r="M635">
            <v>0</v>
          </cell>
          <cell r="N635">
            <v>0</v>
          </cell>
        </row>
        <row r="636">
          <cell r="H636" t="str">
            <v>______</v>
          </cell>
          <cell r="I636" t="str">
            <v>______</v>
          </cell>
          <cell r="J636" t="str">
            <v>______</v>
          </cell>
          <cell r="M636" t="str">
            <v>______</v>
          </cell>
          <cell r="N636" t="str">
            <v>______</v>
          </cell>
        </row>
        <row r="664">
          <cell r="H664">
            <v>0</v>
          </cell>
          <cell r="I664">
            <v>0</v>
          </cell>
          <cell r="J664">
            <v>0</v>
          </cell>
          <cell r="M664">
            <v>0</v>
          </cell>
          <cell r="N664">
            <v>0</v>
          </cell>
        </row>
        <row r="666">
          <cell r="H666">
            <v>0</v>
          </cell>
          <cell r="I666">
            <v>0</v>
          </cell>
          <cell r="J666">
            <v>0</v>
          </cell>
          <cell r="M666">
            <v>0</v>
          </cell>
          <cell r="N666">
            <v>0</v>
          </cell>
        </row>
        <row r="675">
          <cell r="G675">
            <v>0</v>
          </cell>
          <cell r="H675">
            <v>0</v>
          </cell>
          <cell r="I675">
            <v>0</v>
          </cell>
          <cell r="J675">
            <v>0</v>
          </cell>
          <cell r="L675">
            <v>0</v>
          </cell>
          <cell r="M675">
            <v>0</v>
          </cell>
          <cell r="N675">
            <v>0</v>
          </cell>
        </row>
        <row r="676">
          <cell r="G676">
            <v>0</v>
          </cell>
          <cell r="H676">
            <v>0</v>
          </cell>
          <cell r="I676">
            <v>0</v>
          </cell>
          <cell r="J676">
            <v>0</v>
          </cell>
          <cell r="L676">
            <v>0</v>
          </cell>
          <cell r="M676">
            <v>0</v>
          </cell>
          <cell r="N676">
            <v>0</v>
          </cell>
        </row>
        <row r="677">
          <cell r="G677">
            <v>0</v>
          </cell>
          <cell r="H677">
            <v>0</v>
          </cell>
          <cell r="I677">
            <v>0</v>
          </cell>
          <cell r="J677">
            <v>0</v>
          </cell>
          <cell r="L677">
            <v>0</v>
          </cell>
          <cell r="M677">
            <v>0</v>
          </cell>
          <cell r="N677">
            <v>0</v>
          </cell>
        </row>
        <row r="678">
          <cell r="G678">
            <v>0</v>
          </cell>
          <cell r="H678">
            <v>0</v>
          </cell>
          <cell r="I678">
            <v>0</v>
          </cell>
          <cell r="J678">
            <v>0</v>
          </cell>
          <cell r="L678">
            <v>0</v>
          </cell>
          <cell r="M678">
            <v>0</v>
          </cell>
          <cell r="N678">
            <v>0</v>
          </cell>
        </row>
        <row r="679">
          <cell r="G679">
            <v>0</v>
          </cell>
          <cell r="H679">
            <v>0</v>
          </cell>
          <cell r="I679">
            <v>0</v>
          </cell>
          <cell r="J679">
            <v>0</v>
          </cell>
          <cell r="L679">
            <v>0</v>
          </cell>
          <cell r="M679">
            <v>0</v>
          </cell>
          <cell r="N679">
            <v>0</v>
          </cell>
        </row>
        <row r="680">
          <cell r="G680">
            <v>0</v>
          </cell>
          <cell r="H680">
            <v>0</v>
          </cell>
          <cell r="I680">
            <v>0</v>
          </cell>
          <cell r="J680">
            <v>0</v>
          </cell>
          <cell r="L680">
            <v>0</v>
          </cell>
          <cell r="M680">
            <v>0</v>
          </cell>
          <cell r="N680">
            <v>0</v>
          </cell>
        </row>
        <row r="681">
          <cell r="G681">
            <v>0</v>
          </cell>
          <cell r="H681">
            <v>0</v>
          </cell>
          <cell r="I681">
            <v>0</v>
          </cell>
          <cell r="J681">
            <v>0</v>
          </cell>
          <cell r="L681">
            <v>0</v>
          </cell>
          <cell r="M681">
            <v>0</v>
          </cell>
          <cell r="N681">
            <v>0</v>
          </cell>
        </row>
        <row r="682">
          <cell r="G682" t="str">
            <v>______</v>
          </cell>
          <cell r="H682" t="str">
            <v>______</v>
          </cell>
          <cell r="I682" t="str">
            <v>______</v>
          </cell>
          <cell r="J682" t="str">
            <v>______</v>
          </cell>
          <cell r="L682" t="str">
            <v>______</v>
          </cell>
          <cell r="M682" t="str">
            <v>______</v>
          </cell>
          <cell r="N682" t="str">
            <v>______</v>
          </cell>
        </row>
        <row r="683">
          <cell r="G683">
            <v>0</v>
          </cell>
          <cell r="H683">
            <v>0</v>
          </cell>
          <cell r="I683">
            <v>0</v>
          </cell>
          <cell r="J683">
            <v>0</v>
          </cell>
          <cell r="L683">
            <v>0</v>
          </cell>
          <cell r="M683">
            <v>0</v>
          </cell>
          <cell r="N683">
            <v>0</v>
          </cell>
        </row>
        <row r="685">
          <cell r="G685">
            <v>0</v>
          </cell>
          <cell r="H685">
            <v>0</v>
          </cell>
          <cell r="I685">
            <v>0</v>
          </cell>
          <cell r="J685">
            <v>0</v>
          </cell>
          <cell r="L685">
            <v>0</v>
          </cell>
          <cell r="M685">
            <v>0</v>
          </cell>
          <cell r="N685">
            <v>0</v>
          </cell>
        </row>
        <row r="687">
          <cell r="G687">
            <v>0</v>
          </cell>
          <cell r="H687">
            <v>0</v>
          </cell>
          <cell r="I687">
            <v>0</v>
          </cell>
          <cell r="J687">
            <v>0</v>
          </cell>
          <cell r="L687">
            <v>0</v>
          </cell>
          <cell r="M687">
            <v>0</v>
          </cell>
          <cell r="N687">
            <v>0</v>
          </cell>
        </row>
        <row r="688">
          <cell r="G688">
            <v>0</v>
          </cell>
          <cell r="H688">
            <v>0</v>
          </cell>
          <cell r="I688">
            <v>0</v>
          </cell>
          <cell r="J688">
            <v>0</v>
          </cell>
          <cell r="L688">
            <v>0</v>
          </cell>
          <cell r="M688">
            <v>0</v>
          </cell>
          <cell r="N688">
            <v>0</v>
          </cell>
        </row>
        <row r="689">
          <cell r="G689">
            <v>0</v>
          </cell>
          <cell r="H689">
            <v>0</v>
          </cell>
          <cell r="I689">
            <v>0</v>
          </cell>
          <cell r="J689">
            <v>0</v>
          </cell>
          <cell r="L689">
            <v>0</v>
          </cell>
          <cell r="M689">
            <v>0</v>
          </cell>
          <cell r="N689">
            <v>0</v>
          </cell>
        </row>
        <row r="690">
          <cell r="G690">
            <v>0</v>
          </cell>
          <cell r="H690">
            <v>0</v>
          </cell>
          <cell r="I690">
            <v>0</v>
          </cell>
          <cell r="J690">
            <v>0</v>
          </cell>
          <cell r="L690">
            <v>0</v>
          </cell>
          <cell r="M690">
            <v>0</v>
          </cell>
          <cell r="N690">
            <v>0</v>
          </cell>
        </row>
        <row r="691">
          <cell r="G691">
            <v>0</v>
          </cell>
          <cell r="H691">
            <v>0</v>
          </cell>
          <cell r="I691">
            <v>0</v>
          </cell>
          <cell r="J691">
            <v>0</v>
          </cell>
          <cell r="L691">
            <v>0</v>
          </cell>
          <cell r="M691">
            <v>0</v>
          </cell>
          <cell r="N691">
            <v>0</v>
          </cell>
        </row>
        <row r="692">
          <cell r="G692">
            <v>0</v>
          </cell>
          <cell r="H692">
            <v>0</v>
          </cell>
          <cell r="I692">
            <v>0</v>
          </cell>
          <cell r="J692">
            <v>0</v>
          </cell>
          <cell r="L692">
            <v>0</v>
          </cell>
          <cell r="M692">
            <v>0</v>
          </cell>
          <cell r="N692">
            <v>0</v>
          </cell>
        </row>
        <row r="693">
          <cell r="G693">
            <v>0</v>
          </cell>
          <cell r="H693">
            <v>0</v>
          </cell>
          <cell r="I693">
            <v>0</v>
          </cell>
          <cell r="J693">
            <v>0</v>
          </cell>
          <cell r="L693">
            <v>0</v>
          </cell>
          <cell r="M693">
            <v>0</v>
          </cell>
          <cell r="N693">
            <v>0</v>
          </cell>
        </row>
        <row r="695">
          <cell r="G695">
            <v>0</v>
          </cell>
          <cell r="H695">
            <v>0</v>
          </cell>
          <cell r="I695">
            <v>0</v>
          </cell>
          <cell r="J695">
            <v>0</v>
          </cell>
          <cell r="L695">
            <v>0</v>
          </cell>
          <cell r="M695">
            <v>0</v>
          </cell>
          <cell r="N695">
            <v>0</v>
          </cell>
        </row>
        <row r="698">
          <cell r="G698">
            <v>0</v>
          </cell>
          <cell r="H698">
            <v>0</v>
          </cell>
          <cell r="I698">
            <v>0</v>
          </cell>
          <cell r="J698">
            <v>0</v>
          </cell>
          <cell r="L698">
            <v>0</v>
          </cell>
          <cell r="M698">
            <v>0</v>
          </cell>
          <cell r="N698">
            <v>0</v>
          </cell>
        </row>
        <row r="699">
          <cell r="G699">
            <v>0</v>
          </cell>
          <cell r="H699">
            <v>0</v>
          </cell>
          <cell r="I699">
            <v>0</v>
          </cell>
          <cell r="J699">
            <v>0</v>
          </cell>
          <cell r="L699">
            <v>0</v>
          </cell>
          <cell r="M699">
            <v>0</v>
          </cell>
          <cell r="N699">
            <v>0</v>
          </cell>
        </row>
        <row r="700">
          <cell r="G700">
            <v>0</v>
          </cell>
          <cell r="H700">
            <v>0</v>
          </cell>
          <cell r="I700">
            <v>0</v>
          </cell>
          <cell r="J700">
            <v>0</v>
          </cell>
          <cell r="L700">
            <v>0</v>
          </cell>
          <cell r="M700">
            <v>0</v>
          </cell>
          <cell r="N700">
            <v>0</v>
          </cell>
        </row>
        <row r="701">
          <cell r="G701">
            <v>0</v>
          </cell>
          <cell r="H701">
            <v>0</v>
          </cell>
          <cell r="I701">
            <v>0</v>
          </cell>
          <cell r="J701">
            <v>0</v>
          </cell>
          <cell r="L701">
            <v>0</v>
          </cell>
          <cell r="M701">
            <v>0</v>
          </cell>
          <cell r="N701">
            <v>0</v>
          </cell>
        </row>
        <row r="702">
          <cell r="G702">
            <v>0</v>
          </cell>
          <cell r="H702">
            <v>0</v>
          </cell>
          <cell r="I702">
            <v>0</v>
          </cell>
          <cell r="J702">
            <v>0</v>
          </cell>
          <cell r="L702">
            <v>0</v>
          </cell>
          <cell r="M702">
            <v>0</v>
          </cell>
          <cell r="N702">
            <v>0</v>
          </cell>
        </row>
        <row r="703">
          <cell r="G703">
            <v>0</v>
          </cell>
          <cell r="H703">
            <v>0</v>
          </cell>
          <cell r="I703">
            <v>0</v>
          </cell>
          <cell r="J703">
            <v>0</v>
          </cell>
          <cell r="L703">
            <v>0</v>
          </cell>
          <cell r="M703">
            <v>0</v>
          </cell>
          <cell r="N703">
            <v>0</v>
          </cell>
        </row>
        <row r="704">
          <cell r="G704">
            <v>0</v>
          </cell>
          <cell r="H704">
            <v>0</v>
          </cell>
          <cell r="I704">
            <v>0</v>
          </cell>
          <cell r="J704">
            <v>0</v>
          </cell>
          <cell r="L704">
            <v>0</v>
          </cell>
          <cell r="M704">
            <v>0</v>
          </cell>
          <cell r="N704">
            <v>0</v>
          </cell>
        </row>
        <row r="705">
          <cell r="G705">
            <v>0</v>
          </cell>
          <cell r="H705">
            <v>0</v>
          </cell>
          <cell r="I705">
            <v>0</v>
          </cell>
          <cell r="J705">
            <v>0</v>
          </cell>
          <cell r="L705">
            <v>0</v>
          </cell>
          <cell r="M705">
            <v>0</v>
          </cell>
          <cell r="N705">
            <v>0</v>
          </cell>
        </row>
        <row r="706">
          <cell r="G706" t="str">
            <v>______</v>
          </cell>
          <cell r="H706" t="str">
            <v>______</v>
          </cell>
          <cell r="I706" t="str">
            <v>______</v>
          </cell>
          <cell r="J706" t="str">
            <v>______</v>
          </cell>
          <cell r="L706" t="str">
            <v>______</v>
          </cell>
          <cell r="M706" t="str">
            <v>______</v>
          </cell>
          <cell r="N706" t="str">
            <v>______</v>
          </cell>
        </row>
        <row r="707">
          <cell r="G707">
            <v>0</v>
          </cell>
          <cell r="H707">
            <v>0</v>
          </cell>
          <cell r="I707">
            <v>0</v>
          </cell>
          <cell r="J707">
            <v>0</v>
          </cell>
          <cell r="L707">
            <v>0</v>
          </cell>
          <cell r="M707">
            <v>0</v>
          </cell>
          <cell r="N707">
            <v>0</v>
          </cell>
        </row>
        <row r="709">
          <cell r="G709">
            <v>0</v>
          </cell>
          <cell r="H709">
            <v>0</v>
          </cell>
          <cell r="I709">
            <v>0</v>
          </cell>
          <cell r="J709">
            <v>0</v>
          </cell>
          <cell r="L709">
            <v>0</v>
          </cell>
          <cell r="M709">
            <v>0</v>
          </cell>
          <cell r="N709">
            <v>0</v>
          </cell>
        </row>
        <row r="710">
          <cell r="G710">
            <v>0</v>
          </cell>
          <cell r="H710">
            <v>0</v>
          </cell>
          <cell r="I710">
            <v>0</v>
          </cell>
          <cell r="J710">
            <v>0</v>
          </cell>
          <cell r="L710">
            <v>0</v>
          </cell>
          <cell r="M710">
            <v>0</v>
          </cell>
          <cell r="N710">
            <v>0</v>
          </cell>
        </row>
        <row r="711">
          <cell r="G711">
            <v>0</v>
          </cell>
          <cell r="H711">
            <v>0</v>
          </cell>
          <cell r="I711">
            <v>0</v>
          </cell>
          <cell r="J711">
            <v>0</v>
          </cell>
          <cell r="L711">
            <v>0</v>
          </cell>
          <cell r="M711">
            <v>0</v>
          </cell>
          <cell r="N711">
            <v>0</v>
          </cell>
        </row>
        <row r="712">
          <cell r="G712">
            <v>0</v>
          </cell>
          <cell r="H712">
            <v>0</v>
          </cell>
          <cell r="I712">
            <v>0</v>
          </cell>
          <cell r="J712">
            <v>0</v>
          </cell>
          <cell r="L712">
            <v>0</v>
          </cell>
          <cell r="M712">
            <v>0</v>
          </cell>
          <cell r="N712">
            <v>0</v>
          </cell>
        </row>
        <row r="713">
          <cell r="G713">
            <v>0</v>
          </cell>
          <cell r="H713">
            <v>0</v>
          </cell>
          <cell r="I713">
            <v>0</v>
          </cell>
          <cell r="J713">
            <v>0</v>
          </cell>
          <cell r="L713">
            <v>0</v>
          </cell>
          <cell r="M713">
            <v>0</v>
          </cell>
          <cell r="N713">
            <v>0</v>
          </cell>
        </row>
        <row r="716">
          <cell r="G716">
            <v>0</v>
          </cell>
          <cell r="H716">
            <v>0</v>
          </cell>
          <cell r="I716">
            <v>0</v>
          </cell>
          <cell r="J716">
            <v>0</v>
          </cell>
          <cell r="L716">
            <v>0</v>
          </cell>
          <cell r="M716">
            <v>0</v>
          </cell>
          <cell r="N716">
            <v>0</v>
          </cell>
        </row>
        <row r="717">
          <cell r="G717">
            <v>0</v>
          </cell>
          <cell r="H717">
            <v>0</v>
          </cell>
          <cell r="I717">
            <v>0</v>
          </cell>
          <cell r="J717">
            <v>0</v>
          </cell>
          <cell r="L717">
            <v>0</v>
          </cell>
          <cell r="M717">
            <v>0</v>
          </cell>
          <cell r="N717">
            <v>0</v>
          </cell>
        </row>
        <row r="718">
          <cell r="G718">
            <v>0</v>
          </cell>
          <cell r="H718">
            <v>0</v>
          </cell>
          <cell r="I718">
            <v>0</v>
          </cell>
          <cell r="J718">
            <v>0</v>
          </cell>
          <cell r="L718">
            <v>0</v>
          </cell>
          <cell r="M718">
            <v>0</v>
          </cell>
          <cell r="N718">
            <v>0</v>
          </cell>
        </row>
        <row r="719">
          <cell r="G719">
            <v>0</v>
          </cell>
          <cell r="H719">
            <v>0</v>
          </cell>
          <cell r="I719">
            <v>0</v>
          </cell>
          <cell r="J719">
            <v>0</v>
          </cell>
          <cell r="L719">
            <v>0</v>
          </cell>
          <cell r="M719">
            <v>0</v>
          </cell>
          <cell r="N719">
            <v>0</v>
          </cell>
        </row>
        <row r="720">
          <cell r="G720">
            <v>0</v>
          </cell>
          <cell r="H720">
            <v>0</v>
          </cell>
          <cell r="I720">
            <v>0</v>
          </cell>
          <cell r="J720">
            <v>0</v>
          </cell>
          <cell r="L720">
            <v>0</v>
          </cell>
          <cell r="M720">
            <v>0</v>
          </cell>
          <cell r="N720">
            <v>0</v>
          </cell>
        </row>
        <row r="721">
          <cell r="G721">
            <v>0</v>
          </cell>
          <cell r="H721">
            <v>0</v>
          </cell>
          <cell r="I721">
            <v>0</v>
          </cell>
          <cell r="J721">
            <v>0</v>
          </cell>
          <cell r="L721">
            <v>0</v>
          </cell>
          <cell r="M721">
            <v>0</v>
          </cell>
          <cell r="N721">
            <v>0</v>
          </cell>
        </row>
        <row r="722">
          <cell r="G722">
            <v>0</v>
          </cell>
          <cell r="H722">
            <v>0</v>
          </cell>
          <cell r="I722">
            <v>0</v>
          </cell>
          <cell r="J722">
            <v>0</v>
          </cell>
          <cell r="L722">
            <v>0</v>
          </cell>
          <cell r="M722">
            <v>0</v>
          </cell>
          <cell r="N722">
            <v>0</v>
          </cell>
        </row>
        <row r="723">
          <cell r="G723">
            <v>0</v>
          </cell>
          <cell r="H723">
            <v>0</v>
          </cell>
          <cell r="I723">
            <v>0</v>
          </cell>
          <cell r="J723">
            <v>0</v>
          </cell>
          <cell r="L723">
            <v>0</v>
          </cell>
          <cell r="M723">
            <v>0</v>
          </cell>
          <cell r="N723">
            <v>0</v>
          </cell>
        </row>
        <row r="724">
          <cell r="G724">
            <v>0</v>
          </cell>
          <cell r="H724">
            <v>0</v>
          </cell>
          <cell r="I724">
            <v>0</v>
          </cell>
          <cell r="J724">
            <v>0</v>
          </cell>
          <cell r="L724">
            <v>0</v>
          </cell>
          <cell r="M724">
            <v>0</v>
          </cell>
          <cell r="N724">
            <v>0</v>
          </cell>
        </row>
        <row r="725">
          <cell r="G725">
            <v>0</v>
          </cell>
          <cell r="H725">
            <v>0</v>
          </cell>
          <cell r="I725">
            <v>0</v>
          </cell>
          <cell r="J725">
            <v>0</v>
          </cell>
          <cell r="L725">
            <v>0</v>
          </cell>
          <cell r="M725">
            <v>0</v>
          </cell>
          <cell r="N725">
            <v>0</v>
          </cell>
        </row>
        <row r="726">
          <cell r="G726">
            <v>0</v>
          </cell>
          <cell r="H726">
            <v>0</v>
          </cell>
          <cell r="I726">
            <v>0</v>
          </cell>
          <cell r="J726">
            <v>0</v>
          </cell>
          <cell r="L726">
            <v>0</v>
          </cell>
          <cell r="M726">
            <v>0</v>
          </cell>
          <cell r="N726">
            <v>0</v>
          </cell>
        </row>
        <row r="727">
          <cell r="G727">
            <v>0</v>
          </cell>
          <cell r="H727">
            <v>0</v>
          </cell>
          <cell r="I727">
            <v>0</v>
          </cell>
          <cell r="J727">
            <v>0</v>
          </cell>
          <cell r="L727">
            <v>0</v>
          </cell>
          <cell r="M727">
            <v>0</v>
          </cell>
          <cell r="N727">
            <v>0</v>
          </cell>
        </row>
        <row r="728">
          <cell r="G728">
            <v>0</v>
          </cell>
          <cell r="H728">
            <v>0</v>
          </cell>
          <cell r="I728">
            <v>0</v>
          </cell>
          <cell r="J728">
            <v>0</v>
          </cell>
          <cell r="L728">
            <v>0</v>
          </cell>
          <cell r="M728">
            <v>0</v>
          </cell>
          <cell r="N728">
            <v>0</v>
          </cell>
        </row>
        <row r="729">
          <cell r="G729">
            <v>0</v>
          </cell>
          <cell r="H729">
            <v>0</v>
          </cell>
          <cell r="I729">
            <v>0</v>
          </cell>
          <cell r="J729">
            <v>0</v>
          </cell>
          <cell r="L729">
            <v>0</v>
          </cell>
          <cell r="M729">
            <v>0</v>
          </cell>
          <cell r="N729">
            <v>0</v>
          </cell>
        </row>
        <row r="730">
          <cell r="G730">
            <v>0</v>
          </cell>
          <cell r="H730">
            <v>0</v>
          </cell>
          <cell r="I730">
            <v>0</v>
          </cell>
          <cell r="J730">
            <v>0</v>
          </cell>
          <cell r="L730">
            <v>0</v>
          </cell>
          <cell r="M730">
            <v>0</v>
          </cell>
          <cell r="N730">
            <v>0</v>
          </cell>
        </row>
        <row r="731">
          <cell r="G731">
            <v>0</v>
          </cell>
          <cell r="H731">
            <v>0</v>
          </cell>
          <cell r="I731">
            <v>0</v>
          </cell>
          <cell r="J731">
            <v>0</v>
          </cell>
          <cell r="L731">
            <v>0</v>
          </cell>
          <cell r="M731">
            <v>0</v>
          </cell>
          <cell r="N731">
            <v>0</v>
          </cell>
        </row>
        <row r="732">
          <cell r="G732">
            <v>0</v>
          </cell>
          <cell r="H732">
            <v>0</v>
          </cell>
          <cell r="I732">
            <v>0</v>
          </cell>
          <cell r="J732">
            <v>0</v>
          </cell>
          <cell r="L732">
            <v>0</v>
          </cell>
          <cell r="M732">
            <v>0</v>
          </cell>
          <cell r="N732">
            <v>0</v>
          </cell>
        </row>
        <row r="733">
          <cell r="G733">
            <v>0</v>
          </cell>
          <cell r="H733">
            <v>0</v>
          </cell>
          <cell r="I733">
            <v>0</v>
          </cell>
          <cell r="J733">
            <v>0</v>
          </cell>
          <cell r="L733">
            <v>0</v>
          </cell>
          <cell r="M733">
            <v>0</v>
          </cell>
          <cell r="N733">
            <v>0</v>
          </cell>
        </row>
        <row r="734">
          <cell r="G734" t="str">
            <v>______</v>
          </cell>
          <cell r="H734" t="str">
            <v>______</v>
          </cell>
          <cell r="I734" t="str">
            <v>______</v>
          </cell>
          <cell r="J734" t="str">
            <v>______</v>
          </cell>
          <cell r="L734" t="str">
            <v>______</v>
          </cell>
          <cell r="M734" t="str">
            <v>______</v>
          </cell>
          <cell r="N734" t="str">
            <v>______</v>
          </cell>
        </row>
        <row r="735">
          <cell r="G735">
            <v>0</v>
          </cell>
          <cell r="H735">
            <v>0</v>
          </cell>
          <cell r="I735">
            <v>0</v>
          </cell>
          <cell r="J735">
            <v>0</v>
          </cell>
          <cell r="L735">
            <v>0</v>
          </cell>
          <cell r="M735">
            <v>0</v>
          </cell>
          <cell r="N735">
            <v>0</v>
          </cell>
        </row>
        <row r="737">
          <cell r="G737">
            <v>0</v>
          </cell>
          <cell r="H737">
            <v>0</v>
          </cell>
          <cell r="I737">
            <v>0</v>
          </cell>
          <cell r="J737">
            <v>0</v>
          </cell>
          <cell r="L737">
            <v>0</v>
          </cell>
          <cell r="M737">
            <v>0</v>
          </cell>
          <cell r="N737">
            <v>0</v>
          </cell>
        </row>
        <row r="739">
          <cell r="G739">
            <v>0</v>
          </cell>
          <cell r="H739">
            <v>0</v>
          </cell>
          <cell r="I739">
            <v>0</v>
          </cell>
          <cell r="J739">
            <v>0</v>
          </cell>
          <cell r="L739">
            <v>0</v>
          </cell>
          <cell r="M739">
            <v>0</v>
          </cell>
          <cell r="N739">
            <v>0</v>
          </cell>
        </row>
        <row r="741">
          <cell r="G741">
            <v>1995</v>
          </cell>
          <cell r="H741">
            <v>1996</v>
          </cell>
          <cell r="I741">
            <v>1997</v>
          </cell>
          <cell r="J741">
            <v>1998</v>
          </cell>
          <cell r="L741">
            <v>2002</v>
          </cell>
          <cell r="M741">
            <v>2003</v>
          </cell>
          <cell r="N741">
            <v>2004</v>
          </cell>
        </row>
        <row r="744">
          <cell r="G744">
            <v>0</v>
          </cell>
          <cell r="H744">
            <v>0</v>
          </cell>
          <cell r="I744">
            <v>0</v>
          </cell>
          <cell r="J744">
            <v>0</v>
          </cell>
          <cell r="L744">
            <v>0</v>
          </cell>
          <cell r="M744">
            <v>0</v>
          </cell>
          <cell r="N744">
            <v>0</v>
          </cell>
        </row>
        <row r="745">
          <cell r="G745">
            <v>0</v>
          </cell>
          <cell r="H745">
            <v>0</v>
          </cell>
          <cell r="I745">
            <v>0</v>
          </cell>
          <cell r="J745">
            <v>0</v>
          </cell>
          <cell r="L745">
            <v>0</v>
          </cell>
          <cell r="M745">
            <v>0</v>
          </cell>
          <cell r="N745">
            <v>0</v>
          </cell>
        </row>
        <row r="746">
          <cell r="G746">
            <v>0</v>
          </cell>
          <cell r="H746">
            <v>0</v>
          </cell>
          <cell r="I746">
            <v>0</v>
          </cell>
          <cell r="J746">
            <v>0</v>
          </cell>
          <cell r="L746">
            <v>0</v>
          </cell>
          <cell r="M746">
            <v>0</v>
          </cell>
          <cell r="N746">
            <v>0</v>
          </cell>
        </row>
        <row r="747">
          <cell r="G747">
            <v>0</v>
          </cell>
          <cell r="H747">
            <v>0</v>
          </cell>
          <cell r="I747">
            <v>0</v>
          </cell>
          <cell r="J747">
            <v>0</v>
          </cell>
          <cell r="L747">
            <v>0</v>
          </cell>
          <cell r="M747">
            <v>0</v>
          </cell>
          <cell r="N747">
            <v>0</v>
          </cell>
        </row>
        <row r="748">
          <cell r="G748">
            <v>0</v>
          </cell>
          <cell r="H748">
            <v>0</v>
          </cell>
          <cell r="I748">
            <v>0</v>
          </cell>
          <cell r="J748">
            <v>0</v>
          </cell>
          <cell r="L748">
            <v>0</v>
          </cell>
          <cell r="M748">
            <v>0</v>
          </cell>
          <cell r="N748">
            <v>0</v>
          </cell>
        </row>
        <row r="749">
          <cell r="G749">
            <v>0</v>
          </cell>
          <cell r="H749">
            <v>0</v>
          </cell>
          <cell r="I749">
            <v>0</v>
          </cell>
          <cell r="J749">
            <v>0</v>
          </cell>
          <cell r="L749">
            <v>0</v>
          </cell>
          <cell r="M749">
            <v>0</v>
          </cell>
          <cell r="N749">
            <v>0</v>
          </cell>
        </row>
        <row r="750">
          <cell r="G750">
            <v>0</v>
          </cell>
          <cell r="H750">
            <v>0</v>
          </cell>
          <cell r="I750">
            <v>0</v>
          </cell>
          <cell r="J750">
            <v>0</v>
          </cell>
          <cell r="L750">
            <v>0</v>
          </cell>
          <cell r="M750">
            <v>0</v>
          </cell>
          <cell r="N750">
            <v>0</v>
          </cell>
        </row>
        <row r="752">
          <cell r="G752">
            <v>0</v>
          </cell>
          <cell r="H752">
            <v>0</v>
          </cell>
          <cell r="I752">
            <v>0</v>
          </cell>
          <cell r="J752">
            <v>0</v>
          </cell>
          <cell r="L752">
            <v>0</v>
          </cell>
          <cell r="M752">
            <v>0</v>
          </cell>
          <cell r="N752">
            <v>0</v>
          </cell>
        </row>
        <row r="754">
          <cell r="G754">
            <v>0</v>
          </cell>
          <cell r="H754">
            <v>0</v>
          </cell>
          <cell r="I754">
            <v>0</v>
          </cell>
          <cell r="J754">
            <v>0</v>
          </cell>
          <cell r="L754">
            <v>0</v>
          </cell>
          <cell r="M754">
            <v>0</v>
          </cell>
          <cell r="N754">
            <v>0</v>
          </cell>
        </row>
        <row r="756">
          <cell r="G756">
            <v>0</v>
          </cell>
          <cell r="H756">
            <v>0</v>
          </cell>
          <cell r="I756">
            <v>0</v>
          </cell>
          <cell r="J756">
            <v>0</v>
          </cell>
          <cell r="L756">
            <v>0</v>
          </cell>
          <cell r="M756">
            <v>0</v>
          </cell>
          <cell r="N756">
            <v>0</v>
          </cell>
        </row>
        <row r="836">
          <cell r="L836">
            <v>0</v>
          </cell>
          <cell r="M836">
            <v>0</v>
          </cell>
          <cell r="N836">
            <v>0</v>
          </cell>
        </row>
        <row r="837">
          <cell r="L837">
            <v>0</v>
          </cell>
          <cell r="M837">
            <v>0</v>
          </cell>
          <cell r="N837">
            <v>0</v>
          </cell>
        </row>
        <row r="838">
          <cell r="L838" t="str">
            <v>______</v>
          </cell>
          <cell r="M838" t="str">
            <v>______</v>
          </cell>
          <cell r="N838" t="str">
            <v>______</v>
          </cell>
        </row>
        <row r="839">
          <cell r="G839">
            <v>0</v>
          </cell>
          <cell r="H839">
            <v>0</v>
          </cell>
          <cell r="I839">
            <v>0</v>
          </cell>
          <cell r="J839">
            <v>0</v>
          </cell>
          <cell r="L839">
            <v>0</v>
          </cell>
          <cell r="M839">
            <v>0</v>
          </cell>
          <cell r="N839">
            <v>0</v>
          </cell>
        </row>
        <row r="1265">
          <cell r="H1265">
            <v>0</v>
          </cell>
          <cell r="I1265">
            <v>0</v>
          </cell>
          <cell r="J1265">
            <v>0</v>
          </cell>
          <cell r="M1265">
            <v>0</v>
          </cell>
          <cell r="N1265">
            <v>0</v>
          </cell>
        </row>
        <row r="1266">
          <cell r="G1266">
            <v>0</v>
          </cell>
          <cell r="H1266">
            <v>0</v>
          </cell>
          <cell r="I1266">
            <v>0</v>
          </cell>
          <cell r="J1266">
            <v>0</v>
          </cell>
        </row>
        <row r="1453">
          <cell r="G1453">
            <v>0</v>
          </cell>
          <cell r="H1453">
            <v>0</v>
          </cell>
          <cell r="I1453">
            <v>0</v>
          </cell>
          <cell r="J1453">
            <v>0</v>
          </cell>
          <cell r="L1453">
            <v>0</v>
          </cell>
          <cell r="M1453">
            <v>0</v>
          </cell>
          <cell r="N1453">
            <v>0</v>
          </cell>
        </row>
        <row r="1454">
          <cell r="G1454">
            <v>0</v>
          </cell>
          <cell r="H1454">
            <v>0</v>
          </cell>
          <cell r="I1454">
            <v>0</v>
          </cell>
          <cell r="J1454">
            <v>0</v>
          </cell>
          <cell r="L1454">
            <v>0</v>
          </cell>
          <cell r="M1454">
            <v>0</v>
          </cell>
          <cell r="N1454">
            <v>0</v>
          </cell>
        </row>
        <row r="1455">
          <cell r="G1455">
            <v>0</v>
          </cell>
          <cell r="H1455">
            <v>0</v>
          </cell>
          <cell r="I1455">
            <v>0</v>
          </cell>
          <cell r="J1455">
            <v>0</v>
          </cell>
          <cell r="L1455">
            <v>0</v>
          </cell>
          <cell r="M1455">
            <v>0</v>
          </cell>
          <cell r="N1455">
            <v>0</v>
          </cell>
        </row>
        <row r="1456">
          <cell r="G1456">
            <v>0</v>
          </cell>
          <cell r="H1456">
            <v>0</v>
          </cell>
          <cell r="I1456">
            <v>0</v>
          </cell>
          <cell r="J1456">
            <v>0</v>
          </cell>
          <cell r="L1456">
            <v>0</v>
          </cell>
          <cell r="M1456">
            <v>0</v>
          </cell>
          <cell r="N1456">
            <v>0</v>
          </cell>
        </row>
        <row r="1457">
          <cell r="G1457">
            <v>0</v>
          </cell>
          <cell r="H1457">
            <v>0</v>
          </cell>
          <cell r="I1457">
            <v>0</v>
          </cell>
          <cell r="J1457">
            <v>0</v>
          </cell>
          <cell r="L1457">
            <v>0</v>
          </cell>
          <cell r="M1457">
            <v>0</v>
          </cell>
          <cell r="N1457">
            <v>0</v>
          </cell>
        </row>
        <row r="1458">
          <cell r="G1458">
            <v>0</v>
          </cell>
          <cell r="H1458">
            <v>0</v>
          </cell>
          <cell r="I1458">
            <v>0</v>
          </cell>
          <cell r="J1458">
            <v>0</v>
          </cell>
        </row>
        <row r="1459">
          <cell r="G1459">
            <v>0</v>
          </cell>
          <cell r="H1459">
            <v>0</v>
          </cell>
          <cell r="I1459">
            <v>0</v>
          </cell>
          <cell r="J1459">
            <v>0</v>
          </cell>
        </row>
        <row r="1460">
          <cell r="G1460">
            <v>0</v>
          </cell>
          <cell r="H1460">
            <v>0</v>
          </cell>
          <cell r="I1460">
            <v>0</v>
          </cell>
          <cell r="J1460">
            <v>0</v>
          </cell>
        </row>
        <row r="1461">
          <cell r="J1461">
            <v>0</v>
          </cell>
        </row>
        <row r="1462">
          <cell r="J1462">
            <v>0</v>
          </cell>
        </row>
        <row r="1463">
          <cell r="J1463">
            <v>0</v>
          </cell>
        </row>
        <row r="1464">
          <cell r="J1464">
            <v>0</v>
          </cell>
        </row>
        <row r="1467">
          <cell r="G1467">
            <v>0</v>
          </cell>
          <cell r="H1467">
            <v>0</v>
          </cell>
          <cell r="I1467">
            <v>0</v>
          </cell>
          <cell r="J1467">
            <v>0</v>
          </cell>
          <cell r="L1467">
            <v>0</v>
          </cell>
          <cell r="M1467">
            <v>0</v>
          </cell>
          <cell r="N1467">
            <v>0</v>
          </cell>
        </row>
        <row r="1468">
          <cell r="G1468">
            <v>0</v>
          </cell>
          <cell r="H1468">
            <v>0</v>
          </cell>
          <cell r="I1468">
            <v>0</v>
          </cell>
          <cell r="J1468">
            <v>0</v>
          </cell>
          <cell r="L1468">
            <v>0</v>
          </cell>
          <cell r="M1468">
            <v>0</v>
          </cell>
          <cell r="N1468">
            <v>0</v>
          </cell>
        </row>
      </sheetData>
      <sheetData sheetId="9">
        <row r="9">
          <cell r="B9" t="str">
            <v>Senior Debt*/EBITDA</v>
          </cell>
          <cell r="D9">
            <v>0</v>
          </cell>
          <cell r="E9">
            <v>0</v>
          </cell>
          <cell r="F9">
            <v>0</v>
          </cell>
          <cell r="G9">
            <v>0</v>
          </cell>
          <cell r="I9">
            <v>0</v>
          </cell>
          <cell r="J9">
            <v>0</v>
          </cell>
          <cell r="K9">
            <v>0</v>
          </cell>
        </row>
        <row r="10">
          <cell r="B10" t="str">
            <v>Senior Debt*/(EBITDA-CAPEX)</v>
          </cell>
          <cell r="D10">
            <v>0</v>
          </cell>
          <cell r="E10">
            <v>0</v>
          </cell>
          <cell r="F10">
            <v>0</v>
          </cell>
          <cell r="G10">
            <v>0</v>
          </cell>
          <cell r="I10">
            <v>0</v>
          </cell>
          <cell r="J10">
            <v>0</v>
          </cell>
          <cell r="K10">
            <v>0</v>
          </cell>
        </row>
        <row r="11">
          <cell r="B11" t="str">
            <v>Mortgages &amp; Secured Debt/EBITDA</v>
          </cell>
          <cell r="D11">
            <v>0</v>
          </cell>
          <cell r="E11">
            <v>0</v>
          </cell>
          <cell r="F11">
            <v>0</v>
          </cell>
          <cell r="G11">
            <v>0</v>
          </cell>
          <cell r="I11">
            <v>0</v>
          </cell>
          <cell r="J11" t="str">
            <v>n/a</v>
          </cell>
          <cell r="K11" t="str">
            <v>n/a</v>
          </cell>
          <cell r="O11" t="str">
            <v>Gross Profit (Excl. Depreciation)</v>
          </cell>
          <cell r="Q11">
            <v>0</v>
          </cell>
          <cell r="R11">
            <v>0</v>
          </cell>
          <cell r="S11">
            <v>0</v>
          </cell>
          <cell r="T11">
            <v>0</v>
          </cell>
          <cell r="V11">
            <v>0</v>
          </cell>
          <cell r="W11">
            <v>0</v>
          </cell>
          <cell r="X11">
            <v>0</v>
          </cell>
        </row>
        <row r="12">
          <cell r="B12" t="str">
            <v>Total Debt/EBITDA</v>
          </cell>
          <cell r="D12">
            <v>0</v>
          </cell>
          <cell r="E12">
            <v>0</v>
          </cell>
          <cell r="F12">
            <v>0</v>
          </cell>
          <cell r="G12">
            <v>0</v>
          </cell>
          <cell r="I12">
            <v>0</v>
          </cell>
          <cell r="J12">
            <v>0</v>
          </cell>
          <cell r="K12">
            <v>0</v>
          </cell>
          <cell r="O12" t="str">
            <v>      Gross Margin</v>
          </cell>
          <cell r="Q12">
            <v>0</v>
          </cell>
          <cell r="R12">
            <v>0</v>
          </cell>
          <cell r="S12">
            <v>0</v>
          </cell>
          <cell r="T12">
            <v>0</v>
          </cell>
          <cell r="V12">
            <v>0</v>
          </cell>
          <cell r="W12">
            <v>0</v>
          </cell>
          <cell r="X12">
            <v>0</v>
          </cell>
        </row>
        <row r="13">
          <cell r="B13" t="str">
            <v>Total Debt/(EBITDA-CAPEX)</v>
          </cell>
          <cell r="D13">
            <v>0</v>
          </cell>
          <cell r="E13">
            <v>0</v>
          </cell>
          <cell r="F13">
            <v>0</v>
          </cell>
          <cell r="G13">
            <v>0</v>
          </cell>
          <cell r="I13">
            <v>0</v>
          </cell>
          <cell r="J13">
            <v>0</v>
          </cell>
          <cell r="K13">
            <v>0</v>
          </cell>
          <cell r="O13" t="str">
            <v>EBITDA</v>
          </cell>
          <cell r="Q13">
            <v>0</v>
          </cell>
          <cell r="R13">
            <v>0</v>
          </cell>
          <cell r="S13">
            <v>0</v>
          </cell>
          <cell r="T13">
            <v>0</v>
          </cell>
          <cell r="V13">
            <v>0</v>
          </cell>
          <cell r="W13">
            <v>0</v>
          </cell>
          <cell r="X13">
            <v>0</v>
          </cell>
        </row>
        <row r="14">
          <cell r="B14" t="str">
            <v>Senior Debt*/Capitalization</v>
          </cell>
          <cell r="D14">
            <v>0</v>
          </cell>
          <cell r="E14">
            <v>0</v>
          </cell>
          <cell r="F14">
            <v>0</v>
          </cell>
          <cell r="G14">
            <v>0</v>
          </cell>
          <cell r="I14">
            <v>0</v>
          </cell>
          <cell r="J14">
            <v>0</v>
          </cell>
          <cell r="K14">
            <v>0</v>
          </cell>
          <cell r="O14" t="str">
            <v>      EBITDA Margin</v>
          </cell>
          <cell r="Q14">
            <v>0</v>
          </cell>
          <cell r="R14">
            <v>0</v>
          </cell>
          <cell r="S14">
            <v>0</v>
          </cell>
          <cell r="T14">
            <v>0</v>
          </cell>
          <cell r="V14">
            <v>0</v>
          </cell>
          <cell r="W14">
            <v>0</v>
          </cell>
          <cell r="X14">
            <v>0</v>
          </cell>
        </row>
        <row r="15">
          <cell r="O15" t="str">
            <v>      % Growth</v>
          </cell>
          <cell r="R15">
            <v>0</v>
          </cell>
          <cell r="S15">
            <v>0</v>
          </cell>
          <cell r="T15">
            <v>0</v>
          </cell>
          <cell r="W15">
            <v>0</v>
          </cell>
          <cell r="X15">
            <v>0</v>
          </cell>
        </row>
        <row r="16">
          <cell r="O16" t="str">
            <v>EBIT</v>
          </cell>
          <cell r="Q16">
            <v>0</v>
          </cell>
          <cell r="R16">
            <v>0</v>
          </cell>
          <cell r="S16">
            <v>0</v>
          </cell>
          <cell r="T16">
            <v>0</v>
          </cell>
          <cell r="V16">
            <v>0</v>
          </cell>
          <cell r="W16">
            <v>0</v>
          </cell>
          <cell r="X16">
            <v>0</v>
          </cell>
        </row>
        <row r="17">
          <cell r="O17" t="str">
            <v>      EBIT Margin</v>
          </cell>
          <cell r="Q17">
            <v>0</v>
          </cell>
          <cell r="R17">
            <v>0</v>
          </cell>
          <cell r="S17">
            <v>0</v>
          </cell>
          <cell r="T17">
            <v>0</v>
          </cell>
          <cell r="V17">
            <v>0</v>
          </cell>
          <cell r="W17">
            <v>0</v>
          </cell>
          <cell r="X17">
            <v>0</v>
          </cell>
        </row>
        <row r="18">
          <cell r="O18" t="str">
            <v>Depreciation &amp; Amortization</v>
          </cell>
          <cell r="Q18">
            <v>0</v>
          </cell>
          <cell r="R18">
            <v>0</v>
          </cell>
          <cell r="S18">
            <v>0</v>
          </cell>
          <cell r="T18">
            <v>0</v>
          </cell>
          <cell r="V18">
            <v>0</v>
          </cell>
          <cell r="W18">
            <v>0</v>
          </cell>
          <cell r="X18">
            <v>0</v>
          </cell>
        </row>
        <row r="34">
          <cell r="B34" t="str">
            <v>EBITDA</v>
          </cell>
          <cell r="D34">
            <v>0</v>
          </cell>
          <cell r="E34">
            <v>0</v>
          </cell>
          <cell r="F34">
            <v>0</v>
          </cell>
          <cell r="G34">
            <v>0</v>
          </cell>
          <cell r="I34">
            <v>0</v>
          </cell>
          <cell r="J34">
            <v>0</v>
          </cell>
          <cell r="K34">
            <v>0</v>
          </cell>
          <cell r="O34" t="str">
            <v>Total Cash &amp; Cash Equivalents</v>
          </cell>
          <cell r="Q34">
            <v>0</v>
          </cell>
          <cell r="R34">
            <v>0</v>
          </cell>
          <cell r="S34">
            <v>0</v>
          </cell>
          <cell r="T34">
            <v>0</v>
          </cell>
          <cell r="V34">
            <v>0</v>
          </cell>
          <cell r="W34">
            <v>0</v>
          </cell>
          <cell r="X34">
            <v>0</v>
          </cell>
        </row>
        <row r="35">
          <cell r="B35" t="str">
            <v>      Interest</v>
          </cell>
          <cell r="D35">
            <v>0</v>
          </cell>
          <cell r="E35">
            <v>0</v>
          </cell>
          <cell r="F35">
            <v>0</v>
          </cell>
          <cell r="G35">
            <v>0</v>
          </cell>
          <cell r="I35">
            <v>0</v>
          </cell>
          <cell r="J35">
            <v>0</v>
          </cell>
          <cell r="K35">
            <v>0</v>
          </cell>
          <cell r="O35" t="str">
            <v>Working Capital, Including Cash</v>
          </cell>
          <cell r="Q35">
            <v>0</v>
          </cell>
          <cell r="R35">
            <v>0</v>
          </cell>
          <cell r="S35">
            <v>0</v>
          </cell>
          <cell r="T35">
            <v>0</v>
          </cell>
          <cell r="V35">
            <v>0</v>
          </cell>
          <cell r="W35">
            <v>0</v>
          </cell>
          <cell r="X35">
            <v>0</v>
          </cell>
        </row>
        <row r="36">
          <cell r="B36" t="str">
            <v>     Taxes</v>
          </cell>
          <cell r="D36">
            <v>0</v>
          </cell>
          <cell r="E36">
            <v>0</v>
          </cell>
          <cell r="F36">
            <v>0</v>
          </cell>
          <cell r="G36">
            <v>0</v>
          </cell>
          <cell r="I36">
            <v>0</v>
          </cell>
          <cell r="J36">
            <v>0</v>
          </cell>
          <cell r="K36">
            <v>0</v>
          </cell>
          <cell r="O36" t="str">
            <v>Current Ratio</v>
          </cell>
          <cell r="Q36">
            <v>0</v>
          </cell>
          <cell r="R36">
            <v>0</v>
          </cell>
          <cell r="S36">
            <v>0</v>
          </cell>
          <cell r="T36">
            <v>0</v>
          </cell>
          <cell r="V36">
            <v>0</v>
          </cell>
          <cell r="W36">
            <v>0</v>
          </cell>
          <cell r="X36">
            <v>0</v>
          </cell>
        </row>
        <row r="37">
          <cell r="B37" t="str">
            <v>     (Inc)/Dec In Working Capital **</v>
          </cell>
          <cell r="D37">
            <v>0</v>
          </cell>
          <cell r="E37">
            <v>0</v>
          </cell>
          <cell r="F37">
            <v>0</v>
          </cell>
          <cell r="G37">
            <v>0</v>
          </cell>
          <cell r="I37">
            <v>0</v>
          </cell>
          <cell r="J37">
            <v>0</v>
          </cell>
          <cell r="K37">
            <v>0</v>
          </cell>
          <cell r="O37" t="str">
            <v>Quick Ratio</v>
          </cell>
          <cell r="Q37">
            <v>0</v>
          </cell>
          <cell r="R37">
            <v>0</v>
          </cell>
          <cell r="S37">
            <v>0</v>
          </cell>
          <cell r="T37">
            <v>0</v>
          </cell>
          <cell r="V37">
            <v>0</v>
          </cell>
          <cell r="W37">
            <v>0</v>
          </cell>
          <cell r="X37">
            <v>0</v>
          </cell>
        </row>
        <row r="38">
          <cell r="B38" t="str">
            <v>      CAPEX</v>
          </cell>
          <cell r="D38">
            <v>0</v>
          </cell>
          <cell r="E38">
            <v>0</v>
          </cell>
          <cell r="F38">
            <v>0</v>
          </cell>
          <cell r="G38">
            <v>0</v>
          </cell>
          <cell r="I38">
            <v>0</v>
          </cell>
          <cell r="J38">
            <v>0</v>
          </cell>
          <cell r="K38">
            <v>0</v>
          </cell>
          <cell r="O38" t="str">
            <v>Working Investment</v>
          </cell>
          <cell r="Q38">
            <v>0</v>
          </cell>
          <cell r="R38">
            <v>0</v>
          </cell>
          <cell r="S38">
            <v>0</v>
          </cell>
          <cell r="T38">
            <v>0</v>
          </cell>
          <cell r="V38">
            <v>0</v>
          </cell>
          <cell r="W38">
            <v>0</v>
          </cell>
          <cell r="X38">
            <v>0</v>
          </cell>
        </row>
        <row r="39">
          <cell r="B39" t="str">
            <v>EBITDA/Total Interest</v>
          </cell>
          <cell r="D39">
            <v>0</v>
          </cell>
          <cell r="E39">
            <v>0</v>
          </cell>
          <cell r="F39">
            <v>0</v>
          </cell>
          <cell r="G39">
            <v>0</v>
          </cell>
          <cell r="I39">
            <v>0</v>
          </cell>
          <cell r="J39">
            <v>0</v>
          </cell>
          <cell r="K39">
            <v>0</v>
          </cell>
          <cell r="O39" t="str">
            <v>Working Investment/Sales</v>
          </cell>
          <cell r="Q39">
            <v>0</v>
          </cell>
          <cell r="R39">
            <v>0</v>
          </cell>
          <cell r="S39">
            <v>0</v>
          </cell>
          <cell r="T39">
            <v>0</v>
          </cell>
          <cell r="V39">
            <v>0</v>
          </cell>
          <cell r="W39">
            <v>0</v>
          </cell>
          <cell r="X39">
            <v>0</v>
          </cell>
        </row>
        <row r="40">
          <cell r="B40" t="str">
            <v>(EBITDA-CAPEX)/Total Interest</v>
          </cell>
          <cell r="D40">
            <v>0</v>
          </cell>
          <cell r="E40">
            <v>0</v>
          </cell>
          <cell r="F40">
            <v>0</v>
          </cell>
          <cell r="G40">
            <v>0</v>
          </cell>
          <cell r="I40">
            <v>0</v>
          </cell>
          <cell r="J40">
            <v>0</v>
          </cell>
          <cell r="K40">
            <v>0</v>
          </cell>
        </row>
        <row r="41">
          <cell r="B41" t="str">
            <v>EBIT/Total Interest</v>
          </cell>
          <cell r="D41">
            <v>0</v>
          </cell>
          <cell r="E41">
            <v>0</v>
          </cell>
          <cell r="F41">
            <v>0</v>
          </cell>
          <cell r="G41">
            <v>0</v>
          </cell>
          <cell r="I41">
            <v>0</v>
          </cell>
          <cell r="J41">
            <v>0</v>
          </cell>
          <cell r="K41">
            <v>0</v>
          </cell>
        </row>
        <row r="42">
          <cell r="B42" t="str">
            <v>EBITDA/Total Debt Service</v>
          </cell>
          <cell r="D42">
            <v>0</v>
          </cell>
          <cell r="E42">
            <v>0</v>
          </cell>
          <cell r="F42">
            <v>0</v>
          </cell>
          <cell r="G42">
            <v>0</v>
          </cell>
          <cell r="I42">
            <v>0</v>
          </cell>
          <cell r="J42">
            <v>0</v>
          </cell>
          <cell r="K42">
            <v>0</v>
          </cell>
        </row>
        <row r="43">
          <cell r="B43" t="str">
            <v>CAPEX/Sales</v>
          </cell>
          <cell r="D43">
            <v>0</v>
          </cell>
          <cell r="E43">
            <v>0</v>
          </cell>
          <cell r="F43">
            <v>0</v>
          </cell>
          <cell r="G43">
            <v>0</v>
          </cell>
          <cell r="I43">
            <v>0</v>
          </cell>
          <cell r="J43">
            <v>0</v>
          </cell>
          <cell r="K43">
            <v>0</v>
          </cell>
        </row>
        <row r="52">
          <cell r="O52" t="str">
            <v>Asset Turnover</v>
          </cell>
          <cell r="Q52">
            <v>0</v>
          </cell>
          <cell r="R52">
            <v>0</v>
          </cell>
          <cell r="S52">
            <v>0</v>
          </cell>
          <cell r="T52">
            <v>0</v>
          </cell>
          <cell r="V52">
            <v>0</v>
          </cell>
          <cell r="W52">
            <v>0</v>
          </cell>
          <cell r="X52">
            <v>0</v>
          </cell>
        </row>
      </sheetData>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Mizuho&amp;JPM"/>
      <sheetName val="SUMMARY_JPM"/>
      <sheetName val="Sub_Input"/>
      <sheetName val="Sub_output"/>
    </sheetNames>
  </externalBook>
</externalLink>
</file>

<file path=xl/externalLinks/externalLink84.xml><?xml version="1.0" encoding="utf-8"?>
<externalLink xmlns="http://schemas.openxmlformats.org/spreadsheetml/2006/main">
  <externalBook xmlns:r="http://schemas.openxmlformats.org/officeDocument/2006/relationships" r:id="rId1">
    <sheetNames>
      <sheetName val="DIV INC"/>
      <sheetName val="MAIN"/>
      <sheetName val="S&amp;P"/>
      <sheetName val="Developer Notes"/>
      <sheetName val="DCF 1"/>
      <sheetName val="DCF 2"/>
      <sheetName val="DCF 3"/>
      <sheetName val="WACC II"/>
      <sheetName val="LTM"/>
      <sheetName val="CREDIT STATS"/>
      <sheetName val="CREDIT STATS Exp"/>
      <sheetName val="Reconciliations"/>
      <sheetName val="EQ. IRR"/>
      <sheetName val="COVEN"/>
      <sheetName val="SUMMARY"/>
      <sheetName val="Toggles"/>
      <sheetName val="Data"/>
      <sheetName val="dPrint"/>
      <sheetName val="DropZone"/>
      <sheetName val="mProcess"/>
      <sheetName val="mlError"/>
      <sheetName val="mGlobals"/>
      <sheetName val="mMain"/>
      <sheetName val="mToggles"/>
      <sheetName val="mcFunctions"/>
      <sheetName val="mMisc"/>
      <sheetName val="mdPrint"/>
      <sheetName val="Module2"/>
      <sheetName val="Module1"/>
      <sheetName val="Module3"/>
    </sheetNames>
  </externalBook>
</externalLink>
</file>

<file path=xl/externalLinks/externalLink85.xml><?xml version="1.0" encoding="utf-8"?>
<externalLink xmlns="http://schemas.openxmlformats.org/spreadsheetml/2006/main">
  <externalBook xmlns:r="http://schemas.openxmlformats.org/officeDocument/2006/relationships" r:id="rId1">
    <sheetNames>
      <sheetName val="Profit&amp;Loss"/>
      <sheetName val="営業費用"/>
      <sheetName val="Subsriber"/>
      <sheetName val="加入者あたりの費用"/>
      <sheetName val="#REF"/>
    </sheetNames>
  </externalBook>
</externalLink>
</file>

<file path=xl/externalLinks/externalLink86.xml><?xml version="1.0" encoding="utf-8"?>
<externalLink xmlns="http://schemas.openxmlformats.org/spreadsheetml/2006/main">
  <externalBook xmlns:r="http://schemas.openxmlformats.org/officeDocument/2006/relationships" r:id="rId1">
    <sheetNames>
      <sheetName val="guide"/>
      <sheetName val="新規プロジェクト"/>
      <sheetName val="capex_PW"/>
      <sheetName val="Acct"/>
      <sheetName val="勘定コード表"/>
    </sheetNames>
  </externalBook>
</externalLink>
</file>

<file path=xl/externalLinks/externalLink87.xml><?xml version="1.0" encoding="utf-8"?>
<externalLink xmlns="http://schemas.openxmlformats.org/spreadsheetml/2006/main">
  <externalBook xmlns:r="http://schemas.openxmlformats.org/officeDocument/2006/relationships" r:id="rId1">
    <sheetNames>
      <sheetName val="Scenario"/>
      <sheetName val="Output"/>
      <sheetName val="Parameter"/>
      <sheetName val="Summary(Con) incl qrtly covs"/>
      <sheetName val="Monthly(Con)"/>
      <sheetName val="Monthly(eA)⇒"/>
      <sheetName val="Summary (eA)"/>
      <sheetName val="Summary (EM)"/>
      <sheetName val="持分法"/>
      <sheetName val="eA"/>
      <sheetName val="DSL"/>
      <sheetName val="Retail"/>
      <sheetName val="Backbone"/>
      <sheetName val="Device"/>
      <sheetName val="MVNO"/>
      <sheetName val="BizDSL"/>
      <sheetName val="BizFiber"/>
      <sheetName val="debt(eA)"/>
      <sheetName val="Reference"/>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残高推移"/>
      <sheetName val="eA残高"/>
      <sheetName val="eM残高"/>
      <sheetName val="eA・eM"/>
      <sheetName val="EC資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36001;&#21209;&#26412;&#37096;/&#36001;&#21209;&#26412;&#37096;&#23554;&#29992;/eric.gan/Local%20Settings/Temporary%20Internet%20Files/Content.IE5/PTU0NHXG/&#31038;&#20661;&#31649;&#29702;&#34920;-201112.xls" TargetMode="External" /><Relationship Id="rId2" Type="http://schemas.openxmlformats.org/officeDocument/2006/relationships/comments" Target="../comments10.xml" /><Relationship Id="rId3"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7.vml" /><Relationship Id="rId3" Type="http://schemas.openxmlformats.org/officeDocument/2006/relationships/drawing" Target="../drawings/drawing1.xml" /><Relationship Id="rId4" Type="http://schemas.openxmlformats.org/officeDocument/2006/relationships/vmlDrawing" Target="../drawings/vmlDrawing8.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0.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L84"/>
  <sheetViews>
    <sheetView workbookViewId="0" topLeftCell="A1">
      <selection activeCell="A1" sqref="A1"/>
    </sheetView>
  </sheetViews>
  <sheetFormatPr defaultColWidth="9.00390625" defaultRowHeight="19.5" customHeight="1"/>
  <cols>
    <col min="1" max="1" width="46.625" style="37" customWidth="1"/>
    <col min="2" max="2" width="5.75390625" style="334" customWidth="1"/>
    <col min="3" max="4" width="15.625" style="39" hidden="1" customWidth="1"/>
    <col min="5" max="7" width="15.625" style="37" hidden="1" customWidth="1"/>
    <col min="8" max="12" width="17.75390625" style="39" customWidth="1"/>
    <col min="13" max="16384" width="9.00390625" style="37" customWidth="1"/>
  </cols>
  <sheetData>
    <row r="1" ht="19.5" customHeight="1">
      <c r="L1" s="152">
        <v>40948</v>
      </c>
    </row>
    <row r="2" spans="1:12" ht="30" customHeight="1">
      <c r="A2" s="544" t="s">
        <v>79</v>
      </c>
      <c r="B2" s="544"/>
      <c r="C2" s="545"/>
      <c r="D2" s="545"/>
      <c r="E2" s="545"/>
      <c r="F2" s="545"/>
      <c r="G2" s="545"/>
      <c r="H2" s="545"/>
      <c r="I2" s="545"/>
      <c r="J2" s="545"/>
      <c r="K2" s="545"/>
      <c r="L2" s="545"/>
    </row>
    <row r="3" spans="1:12" ht="19.5" customHeight="1">
      <c r="A3" s="230"/>
      <c r="B3" s="339"/>
      <c r="C3" s="230"/>
      <c r="D3" s="230"/>
      <c r="E3" s="230"/>
      <c r="F3" s="230"/>
      <c r="G3" s="230"/>
      <c r="H3" s="230"/>
      <c r="I3" s="230"/>
      <c r="J3" s="230"/>
      <c r="K3" s="230"/>
      <c r="L3" s="230"/>
    </row>
    <row r="4" spans="1:12" s="46" customFormat="1" ht="19.5" customHeight="1">
      <c r="A4" s="2" t="s">
        <v>80</v>
      </c>
      <c r="B4" s="340"/>
      <c r="C4" s="50"/>
      <c r="D4" s="50"/>
      <c r="E4" s="50"/>
      <c r="F4" s="50"/>
      <c r="H4" s="50"/>
      <c r="I4" s="50"/>
      <c r="J4" s="50"/>
      <c r="K4" s="50"/>
      <c r="L4" s="4" t="s">
        <v>365</v>
      </c>
    </row>
    <row r="5" spans="1:12" s="46" customFormat="1" ht="19.5" customHeight="1">
      <c r="A5" s="546" t="s">
        <v>356</v>
      </c>
      <c r="B5" s="341"/>
      <c r="C5" s="548" t="s">
        <v>81</v>
      </c>
      <c r="D5" s="537"/>
      <c r="E5" s="537"/>
      <c r="F5" s="537"/>
      <c r="G5" s="538"/>
      <c r="H5" s="536" t="s">
        <v>82</v>
      </c>
      <c r="I5" s="537"/>
      <c r="J5" s="537"/>
      <c r="K5" s="537"/>
      <c r="L5" s="538"/>
    </row>
    <row r="6" spans="1:12" s="46" customFormat="1" ht="19.5" customHeight="1">
      <c r="A6" s="547"/>
      <c r="B6" s="342"/>
      <c r="C6" s="333" t="s">
        <v>83</v>
      </c>
      <c r="D6" s="7" t="s">
        <v>84</v>
      </c>
      <c r="E6" s="7" t="s">
        <v>85</v>
      </c>
      <c r="F6" s="8" t="s">
        <v>86</v>
      </c>
      <c r="G6" s="8" t="s">
        <v>18</v>
      </c>
      <c r="H6" s="7" t="s">
        <v>83</v>
      </c>
      <c r="I6" s="7" t="s">
        <v>84</v>
      </c>
      <c r="J6" s="7" t="s">
        <v>85</v>
      </c>
      <c r="K6" s="8" t="s">
        <v>86</v>
      </c>
      <c r="L6" s="8" t="s">
        <v>37</v>
      </c>
    </row>
    <row r="7" spans="1:12" s="60" customFormat="1" ht="19.5" customHeight="1">
      <c r="A7" s="9" t="s">
        <v>344</v>
      </c>
      <c r="B7" s="343"/>
      <c r="C7" s="248">
        <v>19117</v>
      </c>
      <c r="D7" s="248">
        <v>48150</v>
      </c>
      <c r="E7" s="248">
        <v>48817.592473000004</v>
      </c>
      <c r="F7" s="248">
        <v>49673.644588</v>
      </c>
      <c r="G7" s="248">
        <v>181540.935835</v>
      </c>
      <c r="H7" s="248">
        <v>47605.453302</v>
      </c>
      <c r="I7" s="248">
        <v>48986.363391</v>
      </c>
      <c r="J7" s="248">
        <v>52532.028107</v>
      </c>
      <c r="K7" s="248"/>
      <c r="L7" s="248">
        <v>200000</v>
      </c>
    </row>
    <row r="8" spans="1:12" s="60" customFormat="1" ht="19.5" customHeight="1">
      <c r="A8" s="13" t="s">
        <v>350</v>
      </c>
      <c r="B8" s="344"/>
      <c r="C8" s="106">
        <v>4484.584473384433</v>
      </c>
      <c r="D8" s="106">
        <v>6076.121460578927</v>
      </c>
      <c r="E8" s="106">
        <v>7309.789828847741</v>
      </c>
      <c r="F8" s="106">
        <v>-739.8446798994264</v>
      </c>
      <c r="G8" s="106">
        <v>14967.205811527245</v>
      </c>
      <c r="H8" s="106">
        <v>6489.128066000001</v>
      </c>
      <c r="I8" s="106">
        <v>6931.961965999999</v>
      </c>
      <c r="J8" s="106">
        <v>5604.713015999998</v>
      </c>
      <c r="K8" s="106"/>
      <c r="L8" s="106">
        <v>24500</v>
      </c>
    </row>
    <row r="9" spans="1:12" s="46" customFormat="1" ht="19.5" customHeight="1">
      <c r="A9" s="11" t="s">
        <v>371</v>
      </c>
      <c r="B9" s="345"/>
      <c r="C9" s="77">
        <v>0.23458620460241844</v>
      </c>
      <c r="D9" s="77">
        <v>0.12619151527682093</v>
      </c>
      <c r="E9" s="77">
        <v>0.1497367948427738</v>
      </c>
      <c r="F9" s="77">
        <v>-0.014894109059961259</v>
      </c>
      <c r="G9" s="77">
        <v>0.08244534899352246</v>
      </c>
      <c r="H9" s="77">
        <v>0.13631060342675866</v>
      </c>
      <c r="I9" s="77">
        <v>0.14150799296266134</v>
      </c>
      <c r="J9" s="77">
        <v>0.1066913503621833</v>
      </c>
      <c r="K9" s="77"/>
      <c r="L9" s="77">
        <v>0.1225</v>
      </c>
    </row>
    <row r="10" spans="1:12" s="60" customFormat="1" ht="19.5" customHeight="1">
      <c r="A10" s="19" t="s">
        <v>345</v>
      </c>
      <c r="B10" s="346"/>
      <c r="C10" s="129">
        <v>20.316235</v>
      </c>
      <c r="D10" s="129">
        <v>37.330646</v>
      </c>
      <c r="E10" s="129">
        <v>19.609975</v>
      </c>
      <c r="F10" s="129">
        <v>16.685805999999996</v>
      </c>
      <c r="G10" s="129">
        <v>81.537767</v>
      </c>
      <c r="H10" s="129">
        <v>20.193679</v>
      </c>
      <c r="I10" s="129">
        <v>178.213112</v>
      </c>
      <c r="J10" s="129">
        <v>44.286108</v>
      </c>
      <c r="K10" s="129"/>
      <c r="L10" s="374">
        <v>0</v>
      </c>
    </row>
    <row r="11" spans="1:12" s="60" customFormat="1" ht="19.5" customHeight="1">
      <c r="A11" s="13" t="s">
        <v>354</v>
      </c>
      <c r="B11" s="344"/>
      <c r="C11" s="106">
        <v>428.52246067300825</v>
      </c>
      <c r="D11" s="106">
        <v>2640.66037</v>
      </c>
      <c r="E11" s="106">
        <v>2469.317997216244</v>
      </c>
      <c r="F11" s="106">
        <v>2423.1689004373397</v>
      </c>
      <c r="G11" s="106">
        <v>9960.774528653585</v>
      </c>
      <c r="H11" s="106">
        <v>3292.681217</v>
      </c>
      <c r="I11" s="106">
        <v>3164.7229</v>
      </c>
      <c r="J11" s="106">
        <v>3079.954306</v>
      </c>
      <c r="K11" s="106"/>
      <c r="L11" s="375">
        <v>0</v>
      </c>
    </row>
    <row r="12" spans="1:12" s="60" customFormat="1" ht="19.5" customHeight="1">
      <c r="A12" s="15" t="s">
        <v>210</v>
      </c>
      <c r="B12" s="347"/>
      <c r="C12" s="239"/>
      <c r="D12" s="239"/>
      <c r="E12" s="239"/>
      <c r="F12" s="239"/>
      <c r="G12" s="239"/>
      <c r="H12" s="239"/>
      <c r="I12" s="239"/>
      <c r="J12" s="239"/>
      <c r="K12" s="239"/>
      <c r="L12" s="376">
        <v>0</v>
      </c>
    </row>
    <row r="13" spans="1:12" s="60" customFormat="1" ht="19.5" customHeight="1">
      <c r="A13" s="15" t="s">
        <v>211</v>
      </c>
      <c r="B13" s="347"/>
      <c r="C13" s="239"/>
      <c r="D13" s="239"/>
      <c r="E13" s="239"/>
      <c r="F13" s="239"/>
      <c r="G13" s="239"/>
      <c r="H13" s="239"/>
      <c r="I13" s="239"/>
      <c r="J13" s="239"/>
      <c r="K13" s="239"/>
      <c r="L13" s="376">
        <v>0</v>
      </c>
    </row>
    <row r="14" spans="1:12" s="60" customFormat="1" ht="19.5" customHeight="1">
      <c r="A14" s="15" t="s">
        <v>212</v>
      </c>
      <c r="B14" s="347"/>
      <c r="C14" s="239"/>
      <c r="D14" s="239"/>
      <c r="E14" s="239"/>
      <c r="F14" s="239"/>
      <c r="G14" s="239"/>
      <c r="H14" s="239"/>
      <c r="I14" s="239"/>
      <c r="J14" s="239"/>
      <c r="K14" s="239"/>
      <c r="L14" s="376">
        <v>0</v>
      </c>
    </row>
    <row r="15" spans="1:12" s="60" customFormat="1" ht="19.5" customHeight="1">
      <c r="A15" s="18" t="s">
        <v>8</v>
      </c>
      <c r="B15" s="347"/>
      <c r="C15" s="239"/>
      <c r="D15" s="239"/>
      <c r="E15" s="239"/>
      <c r="F15" s="239"/>
      <c r="G15" s="239"/>
      <c r="H15" s="239"/>
      <c r="I15" s="239"/>
      <c r="J15" s="239"/>
      <c r="K15" s="239"/>
      <c r="L15" s="376">
        <v>0</v>
      </c>
    </row>
    <row r="16" spans="1:12" s="60" customFormat="1" ht="19.5" customHeight="1">
      <c r="A16" s="13" t="s">
        <v>353</v>
      </c>
      <c r="B16" s="344"/>
      <c r="C16" s="106">
        <v>4076.3782477114255</v>
      </c>
      <c r="D16" s="106">
        <v>3472.7917365789276</v>
      </c>
      <c r="E16" s="106">
        <v>4860.081806631497</v>
      </c>
      <c r="F16" s="106">
        <v>-3146.327774336766</v>
      </c>
      <c r="G16" s="106">
        <v>5087.96904987366</v>
      </c>
      <c r="H16" s="106">
        <v>3216.6405280000013</v>
      </c>
      <c r="I16" s="106">
        <v>3945.452177999999</v>
      </c>
      <c r="J16" s="106">
        <v>2569.044817999998</v>
      </c>
      <c r="K16" s="106"/>
      <c r="L16" s="106">
        <v>17000</v>
      </c>
    </row>
    <row r="17" spans="1:12" s="60" customFormat="1" ht="19.5" customHeight="1">
      <c r="A17" s="19" t="s">
        <v>351</v>
      </c>
      <c r="B17" s="346"/>
      <c r="C17" s="103">
        <v>154.27726234125953</v>
      </c>
      <c r="D17" s="103">
        <v>1.015144</v>
      </c>
      <c r="E17" s="103">
        <v>13.356</v>
      </c>
      <c r="F17" s="103">
        <v>17.264672</v>
      </c>
      <c r="G17" s="103">
        <v>32.379731</v>
      </c>
      <c r="H17" s="103">
        <v>3.70966</v>
      </c>
      <c r="I17" s="103">
        <v>0</v>
      </c>
      <c r="J17" s="103">
        <v>0</v>
      </c>
      <c r="K17" s="103"/>
      <c r="L17" s="377">
        <v>0</v>
      </c>
    </row>
    <row r="18" spans="1:12" s="60" customFormat="1" ht="19.5" customHeight="1">
      <c r="A18" s="19" t="s">
        <v>352</v>
      </c>
      <c r="B18" s="346"/>
      <c r="C18" s="103">
        <v>66.444346</v>
      </c>
      <c r="D18" s="103">
        <v>45.919901</v>
      </c>
      <c r="E18" s="103">
        <v>79.858902</v>
      </c>
      <c r="F18" s="103">
        <v>7308.493002</v>
      </c>
      <c r="G18" s="103">
        <v>7543.259198</v>
      </c>
      <c r="H18" s="103">
        <v>52.88106</v>
      </c>
      <c r="I18" s="103">
        <v>33.970683</v>
      </c>
      <c r="J18" s="103">
        <v>65.567023</v>
      </c>
      <c r="K18" s="103"/>
      <c r="L18" s="377">
        <v>0</v>
      </c>
    </row>
    <row r="19" spans="1:12" s="60" customFormat="1" ht="19.5" customHeight="1">
      <c r="A19" s="19" t="s">
        <v>397</v>
      </c>
      <c r="B19" s="346"/>
      <c r="C19" s="103">
        <v>4164.211164052685</v>
      </c>
      <c r="D19" s="103">
        <v>3427.8869795789274</v>
      </c>
      <c r="E19" s="103">
        <v>4793.578904631497</v>
      </c>
      <c r="F19" s="103">
        <v>-10437.556104336767</v>
      </c>
      <c r="G19" s="103">
        <v>-2422.91041712634</v>
      </c>
      <c r="H19" s="103">
        <v>3167.469128000001</v>
      </c>
      <c r="I19" s="103">
        <v>3911.481494999999</v>
      </c>
      <c r="J19" s="103">
        <v>2503.477794999998</v>
      </c>
      <c r="K19" s="103"/>
      <c r="L19" s="377">
        <v>0</v>
      </c>
    </row>
    <row r="20" spans="1:12" s="60" customFormat="1" ht="19.5" customHeight="1">
      <c r="A20" s="13" t="s">
        <v>355</v>
      </c>
      <c r="B20" s="344"/>
      <c r="C20" s="106">
        <v>1673.492603679</v>
      </c>
      <c r="D20" s="106">
        <v>1692.820262</v>
      </c>
      <c r="E20" s="106">
        <v>1535.741769</v>
      </c>
      <c r="F20" s="106">
        <v>-20227.348538</v>
      </c>
      <c r="G20" s="106">
        <v>-16987.726207</v>
      </c>
      <c r="H20" s="106">
        <v>1.571715</v>
      </c>
      <c r="I20" s="106">
        <v>6.889888</v>
      </c>
      <c r="J20" s="106">
        <v>4072.694912</v>
      </c>
      <c r="K20" s="106"/>
      <c r="L20" s="375">
        <v>0</v>
      </c>
    </row>
    <row r="21" spans="1:12" s="60" customFormat="1" ht="19.5" customHeight="1">
      <c r="A21" s="15" t="s">
        <v>213</v>
      </c>
      <c r="B21" s="347"/>
      <c r="C21" s="239"/>
      <c r="D21" s="239"/>
      <c r="E21" s="239"/>
      <c r="F21" s="239"/>
      <c r="G21" s="239"/>
      <c r="H21" s="239"/>
      <c r="I21" s="239"/>
      <c r="J21" s="239"/>
      <c r="K21" s="239"/>
      <c r="L21" s="376">
        <v>0</v>
      </c>
    </row>
    <row r="22" spans="1:12" s="60" customFormat="1" ht="19.5" customHeight="1">
      <c r="A22" s="18" t="s">
        <v>214</v>
      </c>
      <c r="B22" s="347"/>
      <c r="C22" s="239"/>
      <c r="D22" s="239"/>
      <c r="E22" s="239"/>
      <c r="F22" s="239"/>
      <c r="G22" s="239"/>
      <c r="H22" s="239"/>
      <c r="I22" s="239"/>
      <c r="J22" s="239"/>
      <c r="K22" s="239"/>
      <c r="L22" s="376">
        <v>0</v>
      </c>
    </row>
    <row r="23" spans="1:12" s="60" customFormat="1" ht="19.5" customHeight="1" thickBot="1">
      <c r="A23" s="328" t="s">
        <v>339</v>
      </c>
      <c r="B23" s="348"/>
      <c r="C23" s="247">
        <v>2493.39312399651</v>
      </c>
      <c r="D23" s="247">
        <v>1735.0667175789274</v>
      </c>
      <c r="E23" s="247">
        <v>3257.8371356314965</v>
      </c>
      <c r="F23" s="247">
        <v>9789.792433663231</v>
      </c>
      <c r="G23" s="247">
        <v>14564.81578987366</v>
      </c>
      <c r="H23" s="247">
        <v>3165.897413000001</v>
      </c>
      <c r="I23" s="247">
        <v>3904.591606999999</v>
      </c>
      <c r="J23" s="247">
        <v>-1569.217117000002</v>
      </c>
      <c r="K23" s="247"/>
      <c r="L23" s="247">
        <v>17000</v>
      </c>
    </row>
    <row r="24" spans="1:12" s="60" customFormat="1" ht="19.5" customHeight="1" thickTop="1">
      <c r="A24" s="22" t="s">
        <v>33</v>
      </c>
      <c r="B24" s="349" t="s">
        <v>230</v>
      </c>
      <c r="C24" s="236">
        <v>6257.619677384434</v>
      </c>
      <c r="D24" s="236">
        <v>14895.281139240002</v>
      </c>
      <c r="E24" s="236">
        <v>16350.113895847737</v>
      </c>
      <c r="F24" s="236">
        <v>17933.910172154094</v>
      </c>
      <c r="G24" s="236">
        <v>58249.465321241834</v>
      </c>
      <c r="H24" s="236">
        <v>15733.442779</v>
      </c>
      <c r="I24" s="236">
        <v>16413.455850000002</v>
      </c>
      <c r="J24" s="236">
        <v>15161.498478000001</v>
      </c>
      <c r="K24" s="236"/>
      <c r="L24" s="236">
        <v>67000</v>
      </c>
    </row>
    <row r="25" spans="1:12" s="46" customFormat="1" ht="19.5" customHeight="1">
      <c r="A25" s="11" t="s">
        <v>244</v>
      </c>
      <c r="B25" s="345"/>
      <c r="C25" s="77">
        <v>0.3273327236169082</v>
      </c>
      <c r="D25" s="77">
        <v>0.3093516332137072</v>
      </c>
      <c r="E25" s="77">
        <v>0.33492257744768233</v>
      </c>
      <c r="F25" s="77">
        <v>0.3610347161135527</v>
      </c>
      <c r="G25" s="77">
        <v>0.32086132559206343</v>
      </c>
      <c r="H25" s="77">
        <v>0.33049664875975476</v>
      </c>
      <c r="I25" s="77">
        <v>0.335061733792951</v>
      </c>
      <c r="J25" s="77">
        <v>0.2886143753505626</v>
      </c>
      <c r="K25" s="77"/>
      <c r="L25" s="77">
        <v>0.335</v>
      </c>
    </row>
    <row r="26" spans="1:12" s="60" customFormat="1" ht="19.5" customHeight="1">
      <c r="A26" s="13" t="s">
        <v>367</v>
      </c>
      <c r="B26" s="344"/>
      <c r="C26" s="106">
        <v>775.353528</v>
      </c>
      <c r="D26" s="106">
        <v>6064.008717817926</v>
      </c>
      <c r="E26" s="106">
        <v>6076.827417182074</v>
      </c>
      <c r="F26" s="106">
        <v>20493.106464830904</v>
      </c>
      <c r="G26" s="106">
        <v>40844.801791830905</v>
      </c>
      <c r="H26" s="106">
        <v>8030.264592</v>
      </c>
      <c r="I26" s="106">
        <v>6221.448629</v>
      </c>
      <c r="J26" s="106">
        <v>10682.196221</v>
      </c>
      <c r="K26" s="106"/>
      <c r="L26" s="106">
        <v>39000</v>
      </c>
    </row>
    <row r="27" spans="1:12" s="60" customFormat="1" ht="19.5" customHeight="1">
      <c r="A27" s="13" t="s">
        <v>357</v>
      </c>
      <c r="B27" s="344"/>
      <c r="C27" s="106">
        <v>1773.0352040000007</v>
      </c>
      <c r="D27" s="106">
        <v>8819.159678661075</v>
      </c>
      <c r="E27" s="106">
        <v>9040.324066999996</v>
      </c>
      <c r="F27" s="106">
        <v>9220.537066338924</v>
      </c>
      <c r="G27" s="106">
        <v>33829.041723999995</v>
      </c>
      <c r="H27" s="106">
        <v>9244.314713</v>
      </c>
      <c r="I27" s="106">
        <v>9396.126023</v>
      </c>
      <c r="J27" s="106">
        <v>9506.950036</v>
      </c>
      <c r="K27" s="106"/>
      <c r="L27" s="106">
        <v>37000</v>
      </c>
    </row>
    <row r="28" spans="1:12" s="60" customFormat="1" ht="19.5" customHeight="1">
      <c r="A28" s="539" t="s">
        <v>256</v>
      </c>
      <c r="B28" s="539"/>
      <c r="C28" s="539"/>
      <c r="D28" s="539"/>
      <c r="E28" s="539"/>
      <c r="F28" s="539"/>
      <c r="G28" s="539"/>
      <c r="H28" s="539"/>
      <c r="I28" s="539"/>
      <c r="J28" s="539"/>
      <c r="K28" s="539"/>
      <c r="L28" s="539"/>
    </row>
    <row r="29" spans="1:12" s="60" customFormat="1" ht="19.5" customHeight="1">
      <c r="A29" s="3"/>
      <c r="B29" s="350"/>
      <c r="C29" s="125"/>
      <c r="D29" s="125"/>
      <c r="E29" s="125"/>
      <c r="F29" s="125"/>
      <c r="G29" s="125"/>
      <c r="H29" s="125"/>
      <c r="I29" s="125"/>
      <c r="J29" s="125"/>
      <c r="K29" s="125"/>
      <c r="L29" s="125"/>
    </row>
    <row r="30" spans="1:12" s="46" customFormat="1" ht="19.5" customHeight="1">
      <c r="A30" s="2" t="s">
        <v>399</v>
      </c>
      <c r="B30" s="340"/>
      <c r="C30" s="127"/>
      <c r="D30" s="127"/>
      <c r="E30" s="127"/>
      <c r="F30" s="127"/>
      <c r="G30" s="127"/>
      <c r="H30" s="127"/>
      <c r="I30" s="128"/>
      <c r="J30" s="127"/>
      <c r="K30" s="127"/>
      <c r="L30" s="4" t="s">
        <v>365</v>
      </c>
    </row>
    <row r="31" spans="1:12" s="46" customFormat="1" ht="19.5" customHeight="1">
      <c r="A31" s="542" t="s">
        <v>356</v>
      </c>
      <c r="B31" s="351"/>
      <c r="C31" s="536" t="s">
        <v>81</v>
      </c>
      <c r="D31" s="537"/>
      <c r="E31" s="537"/>
      <c r="F31" s="537"/>
      <c r="G31" s="538"/>
      <c r="H31" s="536" t="s">
        <v>82</v>
      </c>
      <c r="I31" s="537"/>
      <c r="J31" s="537"/>
      <c r="K31" s="537"/>
      <c r="L31" s="538"/>
    </row>
    <row r="32" spans="1:12" s="46" customFormat="1" ht="19.5" customHeight="1">
      <c r="A32" s="543"/>
      <c r="B32" s="342"/>
      <c r="C32" s="7" t="s">
        <v>83</v>
      </c>
      <c r="D32" s="7" t="s">
        <v>84</v>
      </c>
      <c r="E32" s="7" t="s">
        <v>85</v>
      </c>
      <c r="F32" s="8" t="s">
        <v>86</v>
      </c>
      <c r="G32" s="8" t="s">
        <v>18</v>
      </c>
      <c r="H32" s="24" t="s">
        <v>83</v>
      </c>
      <c r="I32" s="8" t="s">
        <v>84</v>
      </c>
      <c r="J32" s="7" t="s">
        <v>85</v>
      </c>
      <c r="K32" s="8" t="s">
        <v>86</v>
      </c>
      <c r="L32" s="8" t="s">
        <v>246</v>
      </c>
    </row>
    <row r="33" spans="1:12" s="46" customFormat="1" ht="19.5" customHeight="1">
      <c r="A33" s="19" t="s">
        <v>346</v>
      </c>
      <c r="B33" s="346"/>
      <c r="C33" s="129">
        <v>1348.5418302481394</v>
      </c>
      <c r="D33" s="129">
        <v>16424.55095845346</v>
      </c>
      <c r="E33" s="129">
        <v>14599.41072896849</v>
      </c>
      <c r="F33" s="129">
        <v>13357.651738731754</v>
      </c>
      <c r="G33" s="129">
        <v>52001.85383835166</v>
      </c>
      <c r="H33" s="129">
        <v>12458.100104</v>
      </c>
      <c r="I33" s="129">
        <v>19899.376529</v>
      </c>
      <c r="J33" s="129">
        <v>13537.699969</v>
      </c>
      <c r="K33" s="129"/>
      <c r="L33" s="377">
        <v>0</v>
      </c>
    </row>
    <row r="34" spans="1:12" s="46" customFormat="1" ht="19.5" customHeight="1">
      <c r="A34" s="19" t="s">
        <v>347</v>
      </c>
      <c r="B34" s="346"/>
      <c r="C34" s="129">
        <v>-19058.99250224814</v>
      </c>
      <c r="D34" s="129">
        <v>-14502.143090817925</v>
      </c>
      <c r="E34" s="129">
        <v>-7922.022329182074</v>
      </c>
      <c r="F34" s="129">
        <v>-11685.227632999999</v>
      </c>
      <c r="G34" s="129">
        <v>-45848.491542</v>
      </c>
      <c r="H34" s="129">
        <v>-10260.175943</v>
      </c>
      <c r="I34" s="129">
        <v>-10308.453151</v>
      </c>
      <c r="J34" s="129">
        <v>-7036.599546</v>
      </c>
      <c r="K34" s="129"/>
      <c r="L34" s="377">
        <v>0</v>
      </c>
    </row>
    <row r="35" spans="1:12" s="46" customFormat="1" ht="19.5" customHeight="1">
      <c r="A35" s="19" t="s">
        <v>348</v>
      </c>
      <c r="B35" s="346"/>
      <c r="C35" s="129">
        <v>3814.582715</v>
      </c>
      <c r="D35" s="129">
        <v>-20456.124679</v>
      </c>
      <c r="E35" s="129">
        <v>-13458.905252</v>
      </c>
      <c r="F35" s="129">
        <v>-22069.700038</v>
      </c>
      <c r="G35" s="129">
        <v>-23650.747172</v>
      </c>
      <c r="H35" s="129">
        <v>-9118.80279</v>
      </c>
      <c r="I35" s="129">
        <v>-5430.938908</v>
      </c>
      <c r="J35" s="129">
        <v>-5367.375245</v>
      </c>
      <c r="K35" s="129"/>
      <c r="L35" s="377">
        <v>0</v>
      </c>
    </row>
    <row r="36" spans="1:12" s="46" customFormat="1" ht="19.5" customHeight="1">
      <c r="A36" s="336" t="s">
        <v>341</v>
      </c>
      <c r="B36" s="346"/>
      <c r="C36" s="129">
        <v>-13895.867956999999</v>
      </c>
      <c r="D36" s="129">
        <v>-18533.716811364466</v>
      </c>
      <c r="E36" s="129">
        <v>-6781.516852213583</v>
      </c>
      <c r="F36" s="129">
        <v>-20397.275932268243</v>
      </c>
      <c r="G36" s="129">
        <v>-17497.38487564834</v>
      </c>
      <c r="H36" s="129">
        <v>-6920.878629000001</v>
      </c>
      <c r="I36" s="129">
        <v>4159.984470000001</v>
      </c>
      <c r="J36" s="129">
        <v>1133.7251779999988</v>
      </c>
      <c r="K36" s="129"/>
      <c r="L36" s="377">
        <v>0</v>
      </c>
    </row>
    <row r="37" spans="1:12" s="46" customFormat="1" ht="19.5" customHeight="1">
      <c r="A37" s="5" t="s">
        <v>342</v>
      </c>
      <c r="B37" s="352"/>
      <c r="C37" s="129">
        <v>12214.586263493464</v>
      </c>
      <c r="D37" s="129">
        <v>70576.22422263553</v>
      </c>
      <c r="E37" s="129">
        <v>63794.70737078642</v>
      </c>
      <c r="F37" s="129">
        <v>43397.431439586115</v>
      </c>
      <c r="G37" s="129">
        <v>43397.431439586115</v>
      </c>
      <c r="H37" s="129">
        <v>36476.552811</v>
      </c>
      <c r="I37" s="129">
        <v>40636.537281</v>
      </c>
      <c r="J37" s="129">
        <v>41769.640922</v>
      </c>
      <c r="K37" s="129"/>
      <c r="L37" s="377">
        <v>0</v>
      </c>
    </row>
    <row r="38" spans="1:12" s="46" customFormat="1" ht="19.5" customHeight="1">
      <c r="A38" s="131"/>
      <c r="B38" s="353"/>
      <c r="C38" s="132"/>
      <c r="D38" s="132"/>
      <c r="E38" s="132"/>
      <c r="F38" s="132"/>
      <c r="G38" s="133"/>
      <c r="H38" s="134"/>
      <c r="I38" s="135"/>
      <c r="J38" s="135"/>
      <c r="K38" s="135"/>
      <c r="L38" s="136"/>
    </row>
    <row r="39" spans="1:12" ht="19.5" customHeight="1">
      <c r="A39" s="2" t="s">
        <v>215</v>
      </c>
      <c r="B39" s="340"/>
      <c r="H39" s="51"/>
      <c r="I39" s="51"/>
      <c r="J39" s="51"/>
      <c r="K39" s="4"/>
      <c r="L39" s="4" t="s">
        <v>365</v>
      </c>
    </row>
    <row r="40" spans="1:12" ht="19.5" customHeight="1">
      <c r="A40" s="540" t="s">
        <v>356</v>
      </c>
      <c r="B40" s="354"/>
      <c r="H40" s="536" t="s">
        <v>82</v>
      </c>
      <c r="I40" s="537"/>
      <c r="J40" s="537"/>
      <c r="K40" s="537"/>
      <c r="L40" s="538"/>
    </row>
    <row r="41" spans="1:12" ht="19.5" customHeight="1">
      <c r="A41" s="541"/>
      <c r="B41" s="355"/>
      <c r="H41" s="24" t="s">
        <v>83</v>
      </c>
      <c r="I41" s="8" t="s">
        <v>84</v>
      </c>
      <c r="J41" s="7" t="s">
        <v>85</v>
      </c>
      <c r="K41" s="8" t="s">
        <v>86</v>
      </c>
      <c r="L41" s="8" t="s">
        <v>216</v>
      </c>
    </row>
    <row r="42" spans="1:12" ht="19.5" customHeight="1">
      <c r="A42" s="29" t="s">
        <v>25</v>
      </c>
      <c r="B42" s="341"/>
      <c r="H42" s="166">
        <v>38131.001429</v>
      </c>
      <c r="I42" s="166">
        <v>44790.985899</v>
      </c>
      <c r="J42" s="166">
        <v>45924.08954</v>
      </c>
      <c r="K42" s="166"/>
      <c r="L42" s="375">
        <v>0</v>
      </c>
    </row>
    <row r="43" spans="1:12" ht="19.5" customHeight="1">
      <c r="A43" s="11" t="s">
        <v>359</v>
      </c>
      <c r="B43" s="345"/>
      <c r="H43" s="167">
        <v>73126.84096199999</v>
      </c>
      <c r="I43" s="167">
        <v>69194.73706000001</v>
      </c>
      <c r="J43" s="167">
        <v>76619.459736</v>
      </c>
      <c r="K43" s="167"/>
      <c r="L43" s="376">
        <v>0</v>
      </c>
    </row>
    <row r="44" spans="1:12" ht="19.5" customHeight="1">
      <c r="A44" s="30" t="s">
        <v>358</v>
      </c>
      <c r="B44" s="356"/>
      <c r="H44" s="168">
        <v>111257.842391</v>
      </c>
      <c r="I44" s="168">
        <v>113985.722959</v>
      </c>
      <c r="J44" s="168">
        <v>122543.549276</v>
      </c>
      <c r="K44" s="168"/>
      <c r="L44" s="376">
        <v>0</v>
      </c>
    </row>
    <row r="45" spans="1:12" ht="19.5" customHeight="1">
      <c r="A45" s="5" t="s">
        <v>366</v>
      </c>
      <c r="B45" s="352"/>
      <c r="H45" s="168">
        <v>227639.8568356941</v>
      </c>
      <c r="I45" s="168">
        <v>223535.368139</v>
      </c>
      <c r="J45" s="168">
        <v>219956.640603</v>
      </c>
      <c r="K45" s="168"/>
      <c r="L45" s="377">
        <v>0</v>
      </c>
    </row>
    <row r="46" spans="1:12" ht="19.5" customHeight="1">
      <c r="A46" s="5" t="s">
        <v>360</v>
      </c>
      <c r="B46" s="352"/>
      <c r="H46" s="169">
        <v>340195.7003736941</v>
      </c>
      <c r="I46" s="169">
        <v>338759.465487</v>
      </c>
      <c r="J46" s="169">
        <v>343678.93751</v>
      </c>
      <c r="K46" s="169"/>
      <c r="L46" s="377">
        <v>0</v>
      </c>
    </row>
    <row r="47" spans="1:12" ht="19.5" customHeight="1">
      <c r="A47" s="171" t="s">
        <v>93</v>
      </c>
      <c r="B47" s="357"/>
      <c r="H47" s="166">
        <v>43283.323646</v>
      </c>
      <c r="I47" s="166">
        <v>43905.007374</v>
      </c>
      <c r="J47" s="166">
        <v>45229.941537</v>
      </c>
      <c r="K47" s="166"/>
      <c r="L47" s="375">
        <v>0</v>
      </c>
    </row>
    <row r="48" spans="1:12" ht="19.5" customHeight="1">
      <c r="A48" s="11" t="s">
        <v>361</v>
      </c>
      <c r="B48" s="345"/>
      <c r="H48" s="167">
        <v>21561.904499830605</v>
      </c>
      <c r="I48" s="167">
        <v>22245.662472999997</v>
      </c>
      <c r="J48" s="167">
        <v>34106.652762000005</v>
      </c>
      <c r="K48" s="167"/>
      <c r="L48" s="376">
        <v>0</v>
      </c>
    </row>
    <row r="49" spans="1:12" ht="19.5" customHeight="1">
      <c r="A49" s="30" t="s">
        <v>364</v>
      </c>
      <c r="B49" s="356"/>
      <c r="H49" s="168">
        <v>64845.2281458306</v>
      </c>
      <c r="I49" s="168">
        <v>66150.669847</v>
      </c>
      <c r="J49" s="168">
        <v>79336.594299</v>
      </c>
      <c r="K49" s="168"/>
      <c r="L49" s="376">
        <v>0</v>
      </c>
    </row>
    <row r="50" spans="1:12" ht="19.5" customHeight="1">
      <c r="A50" s="29" t="s">
        <v>368</v>
      </c>
      <c r="B50" s="341"/>
      <c r="H50" s="166">
        <v>199409.179044</v>
      </c>
      <c r="I50" s="166">
        <v>189386.774794</v>
      </c>
      <c r="J50" s="166">
        <v>183235.324158</v>
      </c>
      <c r="K50" s="166"/>
      <c r="L50" s="375">
        <v>0</v>
      </c>
    </row>
    <row r="51" spans="1:12" ht="19.5" customHeight="1">
      <c r="A51" s="11" t="s">
        <v>362</v>
      </c>
      <c r="B51" s="345"/>
      <c r="H51" s="167">
        <v>1610.9034973368107</v>
      </c>
      <c r="I51" s="167">
        <v>5071.176215000014</v>
      </c>
      <c r="J51" s="167">
        <v>5598.507359999989</v>
      </c>
      <c r="K51" s="167"/>
      <c r="L51" s="376">
        <v>0</v>
      </c>
    </row>
    <row r="52" spans="1:12" ht="19.5" customHeight="1">
      <c r="A52" s="30" t="s">
        <v>363</v>
      </c>
      <c r="B52" s="356"/>
      <c r="H52" s="167">
        <v>201020.0825413368</v>
      </c>
      <c r="I52" s="167">
        <v>194457.951009</v>
      </c>
      <c r="J52" s="167">
        <v>188833.831518</v>
      </c>
      <c r="K52" s="167"/>
      <c r="L52" s="376">
        <v>0</v>
      </c>
    </row>
    <row r="53" spans="1:12" ht="19.5" customHeight="1">
      <c r="A53" s="30" t="s">
        <v>369</v>
      </c>
      <c r="B53" s="352"/>
      <c r="H53" s="169">
        <v>265865.3106871674</v>
      </c>
      <c r="I53" s="169">
        <v>260608.620856</v>
      </c>
      <c r="J53" s="169">
        <v>268170.425817</v>
      </c>
      <c r="K53" s="169"/>
      <c r="L53" s="377">
        <v>0</v>
      </c>
    </row>
    <row r="54" spans="1:12" ht="19.5" customHeight="1">
      <c r="A54" s="31" t="s">
        <v>15</v>
      </c>
      <c r="B54" s="358"/>
      <c r="H54" s="166">
        <v>67753.170299</v>
      </c>
      <c r="I54" s="166">
        <v>67753.530299</v>
      </c>
      <c r="J54" s="166">
        <v>67753.530299</v>
      </c>
      <c r="K54" s="166"/>
      <c r="L54" s="375">
        <v>0</v>
      </c>
    </row>
    <row r="55" spans="1:12" ht="19.5" customHeight="1">
      <c r="A55" s="11" t="s">
        <v>12</v>
      </c>
      <c r="B55" s="345"/>
      <c r="H55" s="167">
        <v>7751.072474999994</v>
      </c>
      <c r="I55" s="167">
        <v>10916.724831999993</v>
      </c>
      <c r="J55" s="167">
        <v>8608.565464999992</v>
      </c>
      <c r="K55" s="167"/>
      <c r="L55" s="376">
        <v>0</v>
      </c>
    </row>
    <row r="56" spans="1:12" ht="19.5" customHeight="1">
      <c r="A56" s="30" t="s">
        <v>13</v>
      </c>
      <c r="B56" s="356"/>
      <c r="H56" s="168">
        <v>75504.242774</v>
      </c>
      <c r="I56" s="168">
        <v>78670.255131</v>
      </c>
      <c r="J56" s="168">
        <v>76362.095764</v>
      </c>
      <c r="K56" s="168"/>
      <c r="L56" s="378">
        <v>0</v>
      </c>
    </row>
    <row r="57" spans="1:12" ht="19.5" customHeight="1" thickBot="1">
      <c r="A57" s="259" t="s">
        <v>14</v>
      </c>
      <c r="B57" s="359" t="s">
        <v>228</v>
      </c>
      <c r="H57" s="167">
        <v>74330.38968652673</v>
      </c>
      <c r="I57" s="167">
        <v>78150.844631</v>
      </c>
      <c r="J57" s="167">
        <v>75508.511693</v>
      </c>
      <c r="K57" s="167"/>
      <c r="L57" s="167">
        <v>0</v>
      </c>
    </row>
    <row r="58" spans="1:12" ht="19.5" customHeight="1" thickTop="1">
      <c r="A58" s="260" t="s">
        <v>376</v>
      </c>
      <c r="B58" s="356"/>
      <c r="H58" s="261">
        <v>242406.13769</v>
      </c>
      <c r="I58" s="261">
        <v>237265.017168</v>
      </c>
      <c r="J58" s="261">
        <v>232660.700695</v>
      </c>
      <c r="K58" s="261"/>
      <c r="L58" s="261">
        <v>0</v>
      </c>
    </row>
    <row r="59" spans="1:12" ht="19.5" customHeight="1">
      <c r="A59" s="29" t="s">
        <v>258</v>
      </c>
      <c r="B59" s="341"/>
      <c r="H59" s="166">
        <v>139894.104982</v>
      </c>
      <c r="I59" s="166">
        <v>137788.028649</v>
      </c>
      <c r="J59" s="166">
        <v>133931.743936</v>
      </c>
      <c r="K59" s="166"/>
      <c r="L59" s="166">
        <v>0</v>
      </c>
    </row>
    <row r="60" spans="1:12" ht="19.5" customHeight="1">
      <c r="A60" s="11" t="s">
        <v>260</v>
      </c>
      <c r="B60" s="345"/>
      <c r="H60" s="167">
        <v>69321.23500047621</v>
      </c>
      <c r="I60" s="167">
        <v>68792.23499976192</v>
      </c>
      <c r="J60" s="167">
        <v>68297.23500004764</v>
      </c>
      <c r="K60" s="167"/>
      <c r="L60" s="167">
        <v>0</v>
      </c>
    </row>
    <row r="61" spans="1:12" ht="19.5" customHeight="1">
      <c r="A61" s="11" t="s">
        <v>259</v>
      </c>
      <c r="B61" s="345"/>
      <c r="H61" s="167">
        <v>10850.930059523793</v>
      </c>
      <c r="I61" s="167">
        <v>10841.425595238075</v>
      </c>
      <c r="J61" s="167">
        <v>10831.921130952358</v>
      </c>
      <c r="K61" s="167"/>
      <c r="L61" s="167">
        <v>0</v>
      </c>
    </row>
    <row r="62" spans="1:12" ht="19.5" customHeight="1">
      <c r="A62" s="11" t="s">
        <v>262</v>
      </c>
      <c r="B62" s="345"/>
      <c r="H62" s="167">
        <v>21676.127186</v>
      </c>
      <c r="I62" s="167">
        <v>19405.351771</v>
      </c>
      <c r="J62" s="167">
        <v>19336.317483</v>
      </c>
      <c r="K62" s="167"/>
      <c r="L62" s="167">
        <v>0</v>
      </c>
    </row>
    <row r="63" spans="1:12" ht="19.5" customHeight="1">
      <c r="A63" s="11" t="s">
        <v>261</v>
      </c>
      <c r="B63" s="356"/>
      <c r="H63" s="167">
        <v>663.740462</v>
      </c>
      <c r="I63" s="167">
        <v>437.976153</v>
      </c>
      <c r="J63" s="167">
        <v>263.483145</v>
      </c>
      <c r="K63" s="167"/>
      <c r="L63" s="167">
        <v>0</v>
      </c>
    </row>
    <row r="64" spans="1:12" ht="19.5" customHeight="1">
      <c r="A64" s="33" t="s">
        <v>340</v>
      </c>
      <c r="B64" s="360" t="s">
        <v>229</v>
      </c>
      <c r="H64" s="169">
        <v>204275.136261</v>
      </c>
      <c r="I64" s="169">
        <v>192474.031269</v>
      </c>
      <c r="J64" s="169">
        <v>186736.611155</v>
      </c>
      <c r="K64" s="169"/>
      <c r="L64" s="169">
        <v>0</v>
      </c>
    </row>
    <row r="65" spans="1:12" ht="19.5" customHeight="1">
      <c r="A65" s="33" t="s">
        <v>94</v>
      </c>
      <c r="B65" s="361" t="s">
        <v>231</v>
      </c>
      <c r="H65" s="250">
        <v>2.7482048341531473</v>
      </c>
      <c r="I65" s="250">
        <v>2.4628528607437667</v>
      </c>
      <c r="J65" s="250">
        <v>2.4730537917927387</v>
      </c>
      <c r="K65" s="173"/>
      <c r="L65" s="173">
        <v>0</v>
      </c>
    </row>
    <row r="66" spans="1:12" ht="19.5" customHeight="1">
      <c r="A66" s="33" t="s">
        <v>268</v>
      </c>
      <c r="B66" s="360" t="s">
        <v>232</v>
      </c>
      <c r="H66" s="250">
        <v>3.14691863460003</v>
      </c>
      <c r="I66" s="250">
        <v>2.8973559820460952</v>
      </c>
      <c r="J66" s="250">
        <v>2.8622012148651454</v>
      </c>
      <c r="K66" s="173"/>
      <c r="L66" s="173">
        <v>0</v>
      </c>
    </row>
    <row r="67" spans="1:12" ht="19.5" customHeight="1">
      <c r="A67" s="539" t="s">
        <v>217</v>
      </c>
      <c r="B67" s="539"/>
      <c r="C67" s="539"/>
      <c r="D67" s="539"/>
      <c r="E67" s="539"/>
      <c r="F67" s="539"/>
      <c r="G67" s="539"/>
      <c r="H67" s="539"/>
      <c r="I67" s="539"/>
      <c r="J67" s="539"/>
      <c r="K67" s="539"/>
      <c r="L67" s="539"/>
    </row>
    <row r="68" ht="19.5" customHeight="1">
      <c r="A68" s="373" t="s">
        <v>245</v>
      </c>
    </row>
    <row r="69" spans="1:2" ht="19.5" customHeight="1">
      <c r="A69" s="2" t="s">
        <v>218</v>
      </c>
      <c r="B69" s="340"/>
    </row>
    <row r="70" spans="1:12" ht="19.5" customHeight="1">
      <c r="A70" s="534" t="s">
        <v>356</v>
      </c>
      <c r="B70" s="341"/>
      <c r="C70" s="536" t="s">
        <v>81</v>
      </c>
      <c r="D70" s="537"/>
      <c r="E70" s="537"/>
      <c r="F70" s="537"/>
      <c r="G70" s="538"/>
      <c r="H70" s="536" t="s">
        <v>82</v>
      </c>
      <c r="I70" s="537"/>
      <c r="J70" s="537"/>
      <c r="K70" s="537"/>
      <c r="L70" s="538"/>
    </row>
    <row r="71" spans="1:12" ht="19.5" customHeight="1">
      <c r="A71" s="535"/>
      <c r="B71" s="342"/>
      <c r="C71" s="7" t="s">
        <v>83</v>
      </c>
      <c r="D71" s="7" t="s">
        <v>84</v>
      </c>
      <c r="E71" s="7" t="s">
        <v>85</v>
      </c>
      <c r="F71" s="8" t="s">
        <v>86</v>
      </c>
      <c r="G71" s="8" t="s">
        <v>18</v>
      </c>
      <c r="H71" s="7" t="s">
        <v>83</v>
      </c>
      <c r="I71" s="7" t="s">
        <v>84</v>
      </c>
      <c r="J71" s="7" t="s">
        <v>85</v>
      </c>
      <c r="K71" s="8" t="s">
        <v>86</v>
      </c>
      <c r="L71" s="8" t="s">
        <v>246</v>
      </c>
    </row>
    <row r="72" spans="1:12" ht="19.5" customHeight="1">
      <c r="A72" s="5" t="s">
        <v>222</v>
      </c>
      <c r="B72" s="356" t="s">
        <v>233</v>
      </c>
      <c r="C72" s="335"/>
      <c r="D72" s="335"/>
      <c r="E72" s="335"/>
      <c r="F72" s="335"/>
      <c r="G72" s="335"/>
      <c r="H72" s="7"/>
      <c r="I72" s="7"/>
      <c r="J72" s="7"/>
      <c r="K72" s="7"/>
      <c r="L72" s="7"/>
    </row>
    <row r="73" spans="1:12" ht="19.5" customHeight="1">
      <c r="A73" s="5" t="s">
        <v>224</v>
      </c>
      <c r="B73" s="356" t="s">
        <v>234</v>
      </c>
      <c r="C73" s="335"/>
      <c r="D73" s="335"/>
      <c r="E73" s="335"/>
      <c r="F73" s="335"/>
      <c r="G73" s="335"/>
      <c r="H73" s="7"/>
      <c r="I73" s="7"/>
      <c r="J73" s="7"/>
      <c r="K73" s="7"/>
      <c r="L73" s="169">
        <v>0</v>
      </c>
    </row>
    <row r="74" spans="1:12" ht="19.5" customHeight="1" thickBot="1">
      <c r="A74" s="329" t="s">
        <v>223</v>
      </c>
      <c r="B74" s="362" t="s">
        <v>235</v>
      </c>
      <c r="C74" s="337"/>
      <c r="D74" s="337"/>
      <c r="E74" s="337"/>
      <c r="F74" s="337"/>
      <c r="G74" s="337"/>
      <c r="H74" s="338"/>
      <c r="I74" s="338"/>
      <c r="J74" s="338"/>
      <c r="K74" s="338"/>
      <c r="L74" s="167">
        <v>0</v>
      </c>
    </row>
    <row r="75" spans="1:12" ht="19.5" customHeight="1" thickTop="1">
      <c r="A75" s="30" t="s">
        <v>220</v>
      </c>
      <c r="B75" s="356"/>
      <c r="H75" s="168"/>
      <c r="I75" s="168"/>
      <c r="J75" s="168"/>
      <c r="K75" s="168"/>
      <c r="L75" s="261">
        <v>0</v>
      </c>
    </row>
    <row r="76" spans="1:12" ht="19.5" customHeight="1">
      <c r="A76" s="5" t="s">
        <v>221</v>
      </c>
      <c r="B76" s="352"/>
      <c r="H76" s="168"/>
      <c r="I76" s="168"/>
      <c r="J76" s="168"/>
      <c r="K76" s="168"/>
      <c r="L76" s="169">
        <v>0</v>
      </c>
    </row>
    <row r="77" spans="1:12" ht="19.5" customHeight="1">
      <c r="A77" s="5" t="s">
        <v>226</v>
      </c>
      <c r="B77" s="352" t="s">
        <v>236</v>
      </c>
      <c r="H77" s="168"/>
      <c r="I77" s="168"/>
      <c r="J77" s="168"/>
      <c r="K77" s="168"/>
      <c r="L77" s="169">
        <v>0</v>
      </c>
    </row>
    <row r="78" spans="1:12" ht="19.5" customHeight="1" thickBot="1">
      <c r="A78" s="329" t="s">
        <v>219</v>
      </c>
      <c r="B78" s="363"/>
      <c r="C78" s="330"/>
      <c r="D78" s="330"/>
      <c r="E78" s="331"/>
      <c r="F78" s="331"/>
      <c r="G78" s="331"/>
      <c r="H78" s="332"/>
      <c r="I78" s="332"/>
      <c r="J78" s="332"/>
      <c r="K78" s="332"/>
      <c r="L78" s="167">
        <v>0</v>
      </c>
    </row>
    <row r="79" spans="1:12" ht="19.5" customHeight="1" thickBot="1" thickTop="1">
      <c r="A79" s="364" t="s">
        <v>227</v>
      </c>
      <c r="B79" s="365" t="s">
        <v>237</v>
      </c>
      <c r="C79" s="366"/>
      <c r="D79" s="366"/>
      <c r="E79" s="367"/>
      <c r="F79" s="367"/>
      <c r="G79" s="367"/>
      <c r="H79" s="368"/>
      <c r="I79" s="368"/>
      <c r="J79" s="368"/>
      <c r="K79" s="368"/>
      <c r="L79" s="368">
        <v>0</v>
      </c>
    </row>
    <row r="80" spans="1:12" ht="19.5" customHeight="1" thickTop="1">
      <c r="A80" s="260" t="s">
        <v>238</v>
      </c>
      <c r="B80" s="356"/>
      <c r="H80" s="168"/>
      <c r="I80" s="168"/>
      <c r="J80" s="168"/>
      <c r="K80" s="168"/>
      <c r="L80" s="168">
        <v>0</v>
      </c>
    </row>
    <row r="81" spans="1:12" ht="19.5" customHeight="1">
      <c r="A81" s="259" t="s">
        <v>239</v>
      </c>
      <c r="B81" s="341"/>
      <c r="H81" s="167"/>
      <c r="I81" s="167"/>
      <c r="J81" s="167"/>
      <c r="K81" s="167"/>
      <c r="L81" s="167">
        <v>0</v>
      </c>
    </row>
    <row r="82" spans="1:12" ht="19.5" customHeight="1">
      <c r="A82" s="5" t="s">
        <v>243</v>
      </c>
      <c r="B82" s="352" t="s">
        <v>241</v>
      </c>
      <c r="C82" s="369"/>
      <c r="D82" s="369"/>
      <c r="E82" s="370"/>
      <c r="F82" s="370"/>
      <c r="G82" s="370"/>
      <c r="H82" s="169"/>
      <c r="I82" s="169"/>
      <c r="J82" s="169"/>
      <c r="K82" s="169"/>
      <c r="L82" s="169">
        <v>0</v>
      </c>
    </row>
    <row r="83" spans="1:12" ht="19.5" customHeight="1" thickBot="1">
      <c r="A83" s="371" t="s">
        <v>240</v>
      </c>
      <c r="B83" s="363" t="s">
        <v>242</v>
      </c>
      <c r="C83" s="330"/>
      <c r="D83" s="330"/>
      <c r="E83" s="331"/>
      <c r="F83" s="331"/>
      <c r="G83" s="331"/>
      <c r="H83" s="332"/>
      <c r="I83" s="332"/>
      <c r="J83" s="332"/>
      <c r="K83" s="332"/>
      <c r="L83" s="332">
        <v>0</v>
      </c>
    </row>
    <row r="84" spans="1:12" ht="19.5" customHeight="1" thickBot="1" thickTop="1">
      <c r="A84" s="364" t="s">
        <v>225</v>
      </c>
      <c r="B84" s="372"/>
      <c r="C84" s="366"/>
      <c r="D84" s="366"/>
      <c r="E84" s="367"/>
      <c r="F84" s="367"/>
      <c r="G84" s="367"/>
      <c r="H84" s="368"/>
      <c r="I84" s="368"/>
      <c r="J84" s="368"/>
      <c r="K84" s="368"/>
      <c r="L84" s="368">
        <v>0</v>
      </c>
    </row>
    <row r="85" ht="19.5" customHeight="1" thickTop="1"/>
  </sheetData>
  <mergeCells count="14">
    <mergeCell ref="A2:L2"/>
    <mergeCell ref="A5:A6"/>
    <mergeCell ref="H5:L5"/>
    <mergeCell ref="C5:G5"/>
    <mergeCell ref="A70:A71"/>
    <mergeCell ref="C70:G70"/>
    <mergeCell ref="H70:L70"/>
    <mergeCell ref="A28:L28"/>
    <mergeCell ref="A40:A41"/>
    <mergeCell ref="H40:L40"/>
    <mergeCell ref="A67:L67"/>
    <mergeCell ref="A31:A32"/>
    <mergeCell ref="C31:G31"/>
    <mergeCell ref="H31:L31"/>
  </mergeCells>
  <printOptions horizontalCentered="1"/>
  <pageMargins left="0.35433070866141736" right="0.35433070866141736" top="0.7874015748031497" bottom="0.5905511811023623" header="0.35433070866141736" footer="0.5118110236220472"/>
  <pageSetup fitToHeight="1" fitToWidth="1" horizontalDpi="600" verticalDpi="600" orientation="portrait" paperSize="9" scale="47" r:id="rId2"/>
  <headerFooter alignWithMargins="0">
    <oddHeader>&amp;L&amp;G</oddHeader>
  </headerFooter>
  <legacyDrawingHF r:id="rId1"/>
</worksheet>
</file>

<file path=xl/worksheets/sheet10.xml><?xml version="1.0" encoding="utf-8"?>
<worksheet xmlns="http://schemas.openxmlformats.org/spreadsheetml/2006/main" xmlns:r="http://schemas.openxmlformats.org/officeDocument/2006/relationships">
  <dimension ref="B1:O59"/>
  <sheetViews>
    <sheetView workbookViewId="0" topLeftCell="A1">
      <selection activeCell="A1" sqref="A1"/>
    </sheetView>
  </sheetViews>
  <sheetFormatPr defaultColWidth="9.00390625" defaultRowHeight="22.5" customHeight="1" outlineLevelCol="1"/>
  <cols>
    <col min="1" max="1" width="3.625" style="270" customWidth="1"/>
    <col min="2" max="2" width="26.875" style="270" bestFit="1" customWidth="1"/>
    <col min="3" max="3" width="47.625" style="271" customWidth="1"/>
    <col min="4" max="6" width="18.625" style="270" hidden="1" customWidth="1" outlineLevel="1"/>
    <col min="7" max="7" width="18.625" style="270" customWidth="1" collapsed="1"/>
    <col min="8" max="16" width="18.625" style="270" customWidth="1"/>
    <col min="17" max="16384" width="9.00390625" style="270" customWidth="1"/>
  </cols>
  <sheetData>
    <row r="1" ht="19.5" customHeight="1">
      <c r="B1" s="318" t="s">
        <v>289</v>
      </c>
    </row>
    <row r="2" ht="19.5" customHeight="1"/>
    <row r="3" ht="19.5" customHeight="1"/>
    <row r="4" spans="4:15" ht="19.5" customHeight="1">
      <c r="D4" s="574">
        <v>39965</v>
      </c>
      <c r="E4" s="574">
        <v>40057</v>
      </c>
      <c r="F4" s="574">
        <v>40148</v>
      </c>
      <c r="G4" s="575">
        <v>40238</v>
      </c>
      <c r="H4" s="574">
        <v>40330</v>
      </c>
      <c r="I4" s="574">
        <v>40422</v>
      </c>
      <c r="J4" s="574">
        <v>40513</v>
      </c>
      <c r="K4" s="574">
        <v>40603</v>
      </c>
      <c r="L4" s="574">
        <v>40695</v>
      </c>
      <c r="M4" s="574">
        <v>40787</v>
      </c>
      <c r="N4" s="574">
        <v>40878</v>
      </c>
      <c r="O4" s="576">
        <v>40969</v>
      </c>
    </row>
    <row r="5" spans="2:15" ht="19.5" customHeight="1">
      <c r="B5" s="273" t="s">
        <v>271</v>
      </c>
      <c r="D5" s="574"/>
      <c r="E5" s="574"/>
      <c r="F5" s="574"/>
      <c r="G5" s="575"/>
      <c r="H5" s="574"/>
      <c r="I5" s="574"/>
      <c r="J5" s="574"/>
      <c r="K5" s="574"/>
      <c r="L5" s="574"/>
      <c r="M5" s="574"/>
      <c r="N5" s="574"/>
      <c r="O5" s="576"/>
    </row>
    <row r="6" spans="2:15" ht="22.5" customHeight="1">
      <c r="B6" s="274" t="s">
        <v>272</v>
      </c>
      <c r="C6" s="275">
        <v>2101010000</v>
      </c>
      <c r="D6" s="276">
        <v>45790000000</v>
      </c>
      <c r="E6" s="276">
        <v>46648000000</v>
      </c>
      <c r="F6" s="276">
        <v>46648000000</v>
      </c>
      <c r="G6" s="276">
        <v>1848000000</v>
      </c>
      <c r="H6" s="276">
        <v>1848000000</v>
      </c>
      <c r="I6" s="276">
        <v>2048000000</v>
      </c>
      <c r="J6" s="276">
        <v>2048000000</v>
      </c>
      <c r="K6" s="276">
        <v>11048000000</v>
      </c>
      <c r="L6" s="276">
        <v>11078000000</v>
      </c>
      <c r="M6" s="276">
        <v>11078000000</v>
      </c>
      <c r="N6" s="276">
        <v>10583000000</v>
      </c>
      <c r="O6" s="276">
        <v>1580000000.0000005</v>
      </c>
    </row>
    <row r="7" spans="2:15" ht="22.5" customHeight="1">
      <c r="B7" s="277"/>
      <c r="C7" s="278" t="s">
        <v>273</v>
      </c>
      <c r="D7" s="279">
        <v>44800000000</v>
      </c>
      <c r="E7" s="279">
        <v>44800000000</v>
      </c>
      <c r="F7" s="279">
        <v>44800000000</v>
      </c>
      <c r="G7" s="279">
        <v>0</v>
      </c>
      <c r="H7" s="279">
        <v>0</v>
      </c>
      <c r="I7" s="279">
        <v>0</v>
      </c>
      <c r="J7" s="279">
        <v>0</v>
      </c>
      <c r="K7" s="279">
        <v>0</v>
      </c>
      <c r="L7" s="279">
        <v>0</v>
      </c>
      <c r="M7" s="279">
        <v>0</v>
      </c>
      <c r="N7" s="279">
        <v>0</v>
      </c>
      <c r="O7" s="279">
        <v>0</v>
      </c>
    </row>
    <row r="8" spans="2:15" ht="22.5" customHeight="1">
      <c r="B8" s="277"/>
      <c r="C8" s="280" t="s">
        <v>274</v>
      </c>
      <c r="D8" s="279">
        <v>0</v>
      </c>
      <c r="E8" s="279">
        <v>0</v>
      </c>
      <c r="F8" s="279">
        <v>0</v>
      </c>
      <c r="G8" s="279">
        <v>0</v>
      </c>
      <c r="H8" s="279">
        <v>0</v>
      </c>
      <c r="I8" s="279">
        <v>0</v>
      </c>
      <c r="J8" s="279">
        <v>0</v>
      </c>
      <c r="K8" s="279">
        <v>9000000000</v>
      </c>
      <c r="L8" s="279">
        <v>9000000000</v>
      </c>
      <c r="M8" s="279">
        <v>9000000000</v>
      </c>
      <c r="N8" s="279">
        <v>9000000000</v>
      </c>
      <c r="O8" s="279">
        <v>0</v>
      </c>
    </row>
    <row r="9" spans="2:15" ht="22.5" customHeight="1">
      <c r="B9" s="277"/>
      <c r="C9" s="280" t="s">
        <v>275</v>
      </c>
      <c r="D9" s="279">
        <v>990000000</v>
      </c>
      <c r="E9" s="279">
        <v>990000000</v>
      </c>
      <c r="F9" s="279">
        <v>990000000</v>
      </c>
      <c r="G9" s="279">
        <v>990000000</v>
      </c>
      <c r="H9" s="279">
        <v>990000000</v>
      </c>
      <c r="I9" s="279">
        <v>990000000</v>
      </c>
      <c r="J9" s="279">
        <v>990000000</v>
      </c>
      <c r="K9" s="279">
        <v>990000000</v>
      </c>
      <c r="L9" s="279">
        <v>1020000000</v>
      </c>
      <c r="M9" s="279">
        <v>1020000000</v>
      </c>
      <c r="N9" s="279">
        <v>525000000</v>
      </c>
      <c r="O9" s="279">
        <v>525000000</v>
      </c>
    </row>
    <row r="10" spans="2:15" ht="22.5" customHeight="1">
      <c r="B10" s="277"/>
      <c r="C10" s="280" t="s">
        <v>276</v>
      </c>
      <c r="D10" s="279">
        <v>0</v>
      </c>
      <c r="E10" s="279">
        <v>857999999.9999999</v>
      </c>
      <c r="F10" s="279">
        <v>857999999.9999999</v>
      </c>
      <c r="G10" s="279">
        <v>857999999.9999999</v>
      </c>
      <c r="H10" s="279">
        <v>857999999.9999999</v>
      </c>
      <c r="I10" s="279">
        <v>857999999.9999999</v>
      </c>
      <c r="J10" s="279">
        <v>857999999.9999999</v>
      </c>
      <c r="K10" s="279">
        <v>857999999.9999999</v>
      </c>
      <c r="L10" s="279">
        <v>857999999.9999999</v>
      </c>
      <c r="M10" s="279">
        <v>857999999.9999999</v>
      </c>
      <c r="N10" s="279">
        <v>857999999.9999999</v>
      </c>
      <c r="O10" s="279">
        <v>855000000.0000005</v>
      </c>
    </row>
    <row r="11" spans="2:15" ht="22.5" customHeight="1">
      <c r="B11" s="277"/>
      <c r="C11" s="280" t="s">
        <v>277</v>
      </c>
      <c r="D11" s="279"/>
      <c r="E11" s="279"/>
      <c r="F11" s="279"/>
      <c r="G11" s="279"/>
      <c r="H11" s="279"/>
      <c r="I11" s="281">
        <v>200000000</v>
      </c>
      <c r="J11" s="279">
        <v>200000000</v>
      </c>
      <c r="K11" s="279">
        <v>200000000</v>
      </c>
      <c r="L11" s="279">
        <v>200000000</v>
      </c>
      <c r="M11" s="279">
        <v>200000000</v>
      </c>
      <c r="N11" s="279">
        <v>200000000</v>
      </c>
      <c r="O11" s="279">
        <v>200000000</v>
      </c>
    </row>
    <row r="12" spans="2:15" ht="22.5" customHeight="1">
      <c r="B12" s="277"/>
      <c r="C12" s="282" t="s">
        <v>278</v>
      </c>
      <c r="D12" s="279"/>
      <c r="E12" s="279"/>
      <c r="F12" s="279"/>
      <c r="G12" s="279"/>
      <c r="H12" s="279"/>
      <c r="I12" s="281"/>
      <c r="J12" s="279"/>
      <c r="K12" s="279"/>
      <c r="L12" s="279">
        <v>0</v>
      </c>
      <c r="M12" s="279">
        <v>0</v>
      </c>
      <c r="N12" s="279">
        <v>0</v>
      </c>
      <c r="O12" s="279">
        <v>0</v>
      </c>
    </row>
    <row r="13" spans="2:15" ht="22.5" customHeight="1">
      <c r="B13" s="277"/>
      <c r="C13" s="283"/>
      <c r="D13" s="284"/>
      <c r="E13" s="284"/>
      <c r="F13" s="284"/>
      <c r="G13" s="284"/>
      <c r="H13" s="284"/>
      <c r="I13" s="284"/>
      <c r="J13" s="284"/>
      <c r="K13" s="284"/>
      <c r="L13" s="284"/>
      <c r="M13" s="284"/>
      <c r="N13" s="284"/>
      <c r="O13" s="284"/>
    </row>
    <row r="14" spans="2:15" ht="22.5" customHeight="1">
      <c r="B14" s="274" t="s">
        <v>279</v>
      </c>
      <c r="C14" s="275">
        <v>2201010000</v>
      </c>
      <c r="D14" s="276">
        <v>12010000000</v>
      </c>
      <c r="E14" s="276">
        <v>13152000000</v>
      </c>
      <c r="F14" s="276">
        <v>12657000000</v>
      </c>
      <c r="G14" s="276">
        <v>12228000000</v>
      </c>
      <c r="H14" s="276">
        <v>11733000000</v>
      </c>
      <c r="I14" s="276">
        <v>11804000000</v>
      </c>
      <c r="J14" s="276">
        <v>11309000000</v>
      </c>
      <c r="K14" s="276">
        <v>1780000000</v>
      </c>
      <c r="L14" s="276">
        <v>58529600000</v>
      </c>
      <c r="M14" s="276">
        <v>53741000000</v>
      </c>
      <c r="N14" s="276">
        <v>53741000000</v>
      </c>
      <c r="O14" s="276">
        <v>53215000000</v>
      </c>
    </row>
    <row r="15" spans="2:15" ht="22.5" customHeight="1">
      <c r="B15" s="277"/>
      <c r="C15" s="278" t="s">
        <v>273</v>
      </c>
      <c r="D15" s="279">
        <v>0</v>
      </c>
      <c r="E15" s="279">
        <v>0</v>
      </c>
      <c r="F15" s="279">
        <v>0</v>
      </c>
      <c r="G15" s="279">
        <v>0</v>
      </c>
      <c r="H15" s="279">
        <v>0</v>
      </c>
      <c r="I15" s="279">
        <v>0</v>
      </c>
      <c r="J15" s="279">
        <v>0</v>
      </c>
      <c r="K15" s="279">
        <v>0</v>
      </c>
      <c r="L15" s="279">
        <v>0</v>
      </c>
      <c r="M15" s="279">
        <v>0</v>
      </c>
      <c r="N15" s="279">
        <v>0</v>
      </c>
      <c r="O15" s="279">
        <v>0</v>
      </c>
    </row>
    <row r="16" spans="2:15" ht="22.5" customHeight="1">
      <c r="B16" s="277"/>
      <c r="C16" s="280" t="s">
        <v>274</v>
      </c>
      <c r="D16" s="279">
        <v>10000000000</v>
      </c>
      <c r="E16" s="279">
        <v>9000000000</v>
      </c>
      <c r="F16" s="279">
        <v>9000000000</v>
      </c>
      <c r="G16" s="279">
        <v>9000000000</v>
      </c>
      <c r="H16" s="279">
        <v>9000000000</v>
      </c>
      <c r="I16" s="279">
        <v>9000000000</v>
      </c>
      <c r="J16" s="279">
        <v>9000000000</v>
      </c>
      <c r="K16" s="279">
        <v>0</v>
      </c>
      <c r="L16" s="279">
        <v>0</v>
      </c>
      <c r="M16" s="279">
        <v>0</v>
      </c>
      <c r="N16" s="279">
        <v>0</v>
      </c>
      <c r="O16" s="279">
        <v>0</v>
      </c>
    </row>
    <row r="17" spans="2:15" ht="22.5" customHeight="1">
      <c r="B17" s="277"/>
      <c r="C17" s="280" t="s">
        <v>275</v>
      </c>
      <c r="D17" s="279">
        <v>2010000000</v>
      </c>
      <c r="E17" s="279">
        <v>2010000000</v>
      </c>
      <c r="F17" s="279">
        <v>1515000000</v>
      </c>
      <c r="G17" s="279">
        <v>1515000000</v>
      </c>
      <c r="H17" s="279">
        <v>1020000000</v>
      </c>
      <c r="I17" s="279">
        <v>1020000000</v>
      </c>
      <c r="J17" s="279">
        <v>525000000</v>
      </c>
      <c r="K17" s="279">
        <v>525000000</v>
      </c>
      <c r="L17" s="279">
        <v>0</v>
      </c>
      <c r="M17" s="279">
        <v>0</v>
      </c>
      <c r="N17" s="279">
        <v>0</v>
      </c>
      <c r="O17" s="279">
        <v>0</v>
      </c>
    </row>
    <row r="18" spans="2:15" ht="22.5" customHeight="1">
      <c r="B18" s="277"/>
      <c r="C18" s="280" t="s">
        <v>276</v>
      </c>
      <c r="D18" s="279">
        <v>0</v>
      </c>
      <c r="E18" s="279">
        <v>2142000000</v>
      </c>
      <c r="F18" s="279">
        <v>2142000000</v>
      </c>
      <c r="G18" s="279">
        <v>1713000000</v>
      </c>
      <c r="H18" s="279">
        <v>1713000000</v>
      </c>
      <c r="I18" s="279">
        <v>1284000000</v>
      </c>
      <c r="J18" s="279">
        <v>1284000000</v>
      </c>
      <c r="K18" s="279">
        <v>855000000.0000001</v>
      </c>
      <c r="L18" s="279">
        <v>855000000.0000001</v>
      </c>
      <c r="M18" s="279">
        <v>426000000.0000001</v>
      </c>
      <c r="N18" s="279">
        <v>426000000.0000001</v>
      </c>
      <c r="O18" s="279">
        <v>0</v>
      </c>
    </row>
    <row r="19" spans="2:15" ht="22.5" customHeight="1">
      <c r="B19" s="277"/>
      <c r="C19" s="280" t="s">
        <v>290</v>
      </c>
      <c r="D19" s="279"/>
      <c r="E19" s="279"/>
      <c r="F19" s="279"/>
      <c r="G19" s="279"/>
      <c r="H19" s="279"/>
      <c r="I19" s="279">
        <v>200000000</v>
      </c>
      <c r="J19" s="279">
        <v>200000000</v>
      </c>
      <c r="K19" s="279">
        <v>200000000</v>
      </c>
      <c r="L19" s="279">
        <v>200000000</v>
      </c>
      <c r="M19" s="279">
        <v>200000000</v>
      </c>
      <c r="N19" s="279">
        <v>200000000</v>
      </c>
      <c r="O19" s="279">
        <v>200000000</v>
      </c>
    </row>
    <row r="20" spans="2:15" ht="22.5" customHeight="1">
      <c r="B20" s="277"/>
      <c r="C20" s="280" t="s">
        <v>277</v>
      </c>
      <c r="D20" s="279"/>
      <c r="E20" s="279"/>
      <c r="F20" s="279"/>
      <c r="G20" s="279"/>
      <c r="H20" s="279"/>
      <c r="I20" s="281">
        <v>300000000</v>
      </c>
      <c r="J20" s="279">
        <v>300000000</v>
      </c>
      <c r="K20" s="279">
        <v>200000000</v>
      </c>
      <c r="L20" s="279">
        <v>200000000</v>
      </c>
      <c r="M20" s="279">
        <v>100000000</v>
      </c>
      <c r="N20" s="279">
        <v>100000000</v>
      </c>
      <c r="O20" s="279">
        <v>0</v>
      </c>
    </row>
    <row r="21" spans="2:15" ht="22.5" customHeight="1">
      <c r="B21" s="277"/>
      <c r="C21" s="282" t="s">
        <v>278</v>
      </c>
      <c r="D21" s="279"/>
      <c r="E21" s="279"/>
      <c r="F21" s="279"/>
      <c r="G21" s="279"/>
      <c r="H21" s="279"/>
      <c r="I21" s="281"/>
      <c r="J21" s="279"/>
      <c r="K21" s="279"/>
      <c r="L21" s="285">
        <v>57274600000</v>
      </c>
      <c r="M21" s="285">
        <v>53015000000</v>
      </c>
      <c r="N21" s="285">
        <v>53015000000</v>
      </c>
      <c r="O21" s="285">
        <v>53015000000</v>
      </c>
    </row>
    <row r="22" spans="2:15" ht="22.5" customHeight="1">
      <c r="B22" s="286"/>
      <c r="C22" s="283"/>
      <c r="D22" s="284"/>
      <c r="E22" s="284"/>
      <c r="F22" s="284"/>
      <c r="G22" s="284"/>
      <c r="H22" s="284"/>
      <c r="I22" s="284"/>
      <c r="J22" s="284"/>
      <c r="K22" s="284"/>
      <c r="L22" s="284"/>
      <c r="M22" s="284"/>
      <c r="N22" s="284"/>
      <c r="O22" s="284"/>
    </row>
    <row r="23" spans="2:15" ht="22.5" customHeight="1">
      <c r="B23" s="274" t="s">
        <v>280</v>
      </c>
      <c r="C23" s="287">
        <v>2101020000</v>
      </c>
      <c r="D23" s="276">
        <v>0</v>
      </c>
      <c r="E23" s="276">
        <v>0</v>
      </c>
      <c r="F23" s="276">
        <v>0</v>
      </c>
      <c r="G23" s="276">
        <v>0</v>
      </c>
      <c r="H23" s="276">
        <v>3000000000</v>
      </c>
      <c r="I23" s="276">
        <v>3000000000</v>
      </c>
      <c r="J23" s="276">
        <v>3000000000</v>
      </c>
      <c r="K23" s="276">
        <v>3000000000</v>
      </c>
      <c r="L23" s="276">
        <v>0</v>
      </c>
      <c r="M23" s="276">
        <v>0</v>
      </c>
      <c r="N23" s="276">
        <v>0</v>
      </c>
      <c r="O23" s="276">
        <v>0</v>
      </c>
    </row>
    <row r="24" spans="2:15" ht="22.5" customHeight="1">
      <c r="B24" s="277"/>
      <c r="C24" s="288" t="s">
        <v>281</v>
      </c>
      <c r="D24" s="289">
        <v>0</v>
      </c>
      <c r="E24" s="289">
        <v>0</v>
      </c>
      <c r="F24" s="289">
        <v>0</v>
      </c>
      <c r="G24" s="289">
        <v>0</v>
      </c>
      <c r="H24" s="289">
        <v>3000000000</v>
      </c>
      <c r="I24" s="289">
        <v>3000000000</v>
      </c>
      <c r="J24" s="289">
        <v>3000000000</v>
      </c>
      <c r="K24" s="289">
        <v>3000000000</v>
      </c>
      <c r="L24" s="289">
        <v>0</v>
      </c>
      <c r="M24" s="289">
        <v>0</v>
      </c>
      <c r="N24" s="289">
        <v>0</v>
      </c>
      <c r="O24" s="289">
        <v>0</v>
      </c>
    </row>
    <row r="25" spans="2:15" ht="22.5" customHeight="1">
      <c r="B25" s="277"/>
      <c r="C25" s="290" t="s">
        <v>282</v>
      </c>
      <c r="D25" s="279">
        <v>0</v>
      </c>
      <c r="E25" s="279">
        <v>0</v>
      </c>
      <c r="F25" s="279">
        <v>0</v>
      </c>
      <c r="G25" s="279">
        <v>0</v>
      </c>
      <c r="H25" s="279">
        <v>0</v>
      </c>
      <c r="I25" s="279">
        <v>0</v>
      </c>
      <c r="J25" s="279">
        <v>0</v>
      </c>
      <c r="K25" s="279">
        <v>0</v>
      </c>
      <c r="L25" s="279">
        <v>0</v>
      </c>
      <c r="M25" s="279">
        <v>0</v>
      </c>
      <c r="N25" s="279">
        <v>0</v>
      </c>
      <c r="O25" s="279">
        <v>0</v>
      </c>
    </row>
    <row r="26" spans="2:15" ht="22.5" customHeight="1">
      <c r="B26" s="277"/>
      <c r="C26" s="290"/>
      <c r="D26" s="279"/>
      <c r="E26" s="279"/>
      <c r="F26" s="279"/>
      <c r="G26" s="279"/>
      <c r="H26" s="279"/>
      <c r="I26" s="279"/>
      <c r="J26" s="279"/>
      <c r="K26" s="279"/>
      <c r="L26" s="279"/>
      <c r="M26" s="279"/>
      <c r="N26" s="279"/>
      <c r="O26" s="279"/>
    </row>
    <row r="27" spans="2:15" ht="22.5" customHeight="1">
      <c r="B27" s="286"/>
      <c r="C27" s="283"/>
      <c r="D27" s="284"/>
      <c r="E27" s="284"/>
      <c r="F27" s="284"/>
      <c r="G27" s="291"/>
      <c r="H27" s="291"/>
      <c r="I27" s="291"/>
      <c r="J27" s="291"/>
      <c r="K27" s="291"/>
      <c r="L27" s="291"/>
      <c r="M27" s="291"/>
      <c r="N27" s="291"/>
      <c r="O27" s="291"/>
    </row>
    <row r="28" spans="2:15" ht="22.5" customHeight="1">
      <c r="B28" s="274" t="s">
        <v>283</v>
      </c>
      <c r="C28" s="287">
        <v>2202010000</v>
      </c>
      <c r="D28" s="276">
        <v>3000000000</v>
      </c>
      <c r="E28" s="276">
        <v>3000000000</v>
      </c>
      <c r="F28" s="276">
        <v>13907956845.238094</v>
      </c>
      <c r="G28" s="276">
        <v>13898452380.952377</v>
      </c>
      <c r="H28" s="276">
        <v>10888947916.66666</v>
      </c>
      <c r="I28" s="276">
        <v>10879443452.380943</v>
      </c>
      <c r="J28" s="276">
        <v>10869938988.095226</v>
      </c>
      <c r="K28" s="276">
        <v>10860434523.80951</v>
      </c>
      <c r="L28" s="276">
        <v>10850930059.523792</v>
      </c>
      <c r="M28" s="276">
        <v>10841425595.238075</v>
      </c>
      <c r="N28" s="276">
        <v>10831921130.952358</v>
      </c>
      <c r="O28" s="276">
        <v>10822416666.666641</v>
      </c>
    </row>
    <row r="29" spans="2:15" ht="22.5" customHeight="1">
      <c r="B29" s="277"/>
      <c r="C29" s="288" t="s">
        <v>281</v>
      </c>
      <c r="D29" s="289">
        <v>3000000000</v>
      </c>
      <c r="E29" s="289">
        <v>3000000000</v>
      </c>
      <c r="F29" s="289">
        <v>3000000000</v>
      </c>
      <c r="G29" s="289">
        <v>3000000000</v>
      </c>
      <c r="H29" s="289">
        <v>0</v>
      </c>
      <c r="I29" s="289">
        <v>0</v>
      </c>
      <c r="J29" s="289">
        <v>0</v>
      </c>
      <c r="K29" s="289">
        <v>0</v>
      </c>
      <c r="L29" s="289">
        <v>0</v>
      </c>
      <c r="M29" s="289">
        <v>0</v>
      </c>
      <c r="N29" s="289">
        <v>0</v>
      </c>
      <c r="O29" s="289">
        <v>0</v>
      </c>
    </row>
    <row r="30" spans="2:15" ht="22.5" customHeight="1">
      <c r="B30" s="277"/>
      <c r="C30" s="292" t="s">
        <v>282</v>
      </c>
      <c r="D30" s="279"/>
      <c r="E30" s="279"/>
      <c r="F30" s="279"/>
      <c r="G30" s="279">
        <v>10898452380.952377</v>
      </c>
      <c r="H30" s="279">
        <v>10888947916.66666</v>
      </c>
      <c r="I30" s="279">
        <v>10879443452.380943</v>
      </c>
      <c r="J30" s="279">
        <v>10869938988.095226</v>
      </c>
      <c r="K30" s="279">
        <v>10860434523.80951</v>
      </c>
      <c r="L30" s="279">
        <v>10850930059.523792</v>
      </c>
      <c r="M30" s="279">
        <v>10841425595.238075</v>
      </c>
      <c r="N30" s="279">
        <v>10831921130.952358</v>
      </c>
      <c r="O30" s="279">
        <v>10822416666.666641</v>
      </c>
    </row>
    <row r="31" spans="2:15" ht="22.5" customHeight="1">
      <c r="B31" s="277"/>
      <c r="C31" s="293" t="s">
        <v>284</v>
      </c>
      <c r="D31" s="279"/>
      <c r="E31" s="279"/>
      <c r="F31" s="279">
        <v>10911125000</v>
      </c>
      <c r="G31" s="279">
        <v>10901620535.714283</v>
      </c>
      <c r="H31" s="279">
        <v>10892116071.428566</v>
      </c>
      <c r="I31" s="279">
        <v>10882611607.142849</v>
      </c>
      <c r="J31" s="279">
        <v>10873107142.857132</v>
      </c>
      <c r="K31" s="279">
        <v>10863602678.571415</v>
      </c>
      <c r="L31" s="279">
        <v>10854098214.285698</v>
      </c>
      <c r="M31" s="279">
        <v>10844593749.99998</v>
      </c>
      <c r="N31" s="279">
        <v>10835089285.714264</v>
      </c>
      <c r="O31" s="279">
        <v>10825584821.428547</v>
      </c>
    </row>
    <row r="32" spans="2:15" ht="22.5" customHeight="1">
      <c r="B32" s="294"/>
      <c r="C32" s="280" t="s">
        <v>285</v>
      </c>
      <c r="D32" s="279"/>
      <c r="E32" s="279"/>
      <c r="F32" s="279">
        <v>-3168154.761904762</v>
      </c>
      <c r="G32" s="279">
        <v>-3168154.761904762</v>
      </c>
      <c r="H32" s="279">
        <v>-3168154.761904762</v>
      </c>
      <c r="I32" s="279">
        <v>-3168154.761904762</v>
      </c>
      <c r="J32" s="279">
        <v>-3168154.761904762</v>
      </c>
      <c r="K32" s="279">
        <v>-3168154.761904762</v>
      </c>
      <c r="L32" s="279">
        <v>-3168154.761904762</v>
      </c>
      <c r="M32" s="279">
        <v>-3168154.761904762</v>
      </c>
      <c r="N32" s="279">
        <v>-3168154.761904762</v>
      </c>
      <c r="O32" s="279">
        <v>-3168154.761904762</v>
      </c>
    </row>
    <row r="33" spans="2:15" ht="22.5" customHeight="1">
      <c r="B33" s="277"/>
      <c r="C33" s="280"/>
      <c r="D33" s="279"/>
      <c r="E33" s="279"/>
      <c r="F33" s="279"/>
      <c r="G33" s="279"/>
      <c r="H33" s="279"/>
      <c r="I33" s="279"/>
      <c r="J33" s="279"/>
      <c r="K33" s="279"/>
      <c r="L33" s="279"/>
      <c r="M33" s="279"/>
      <c r="N33" s="279"/>
      <c r="O33" s="279"/>
    </row>
    <row r="34" spans="2:15" ht="22.5" customHeight="1">
      <c r="B34" s="286"/>
      <c r="C34" s="295"/>
      <c r="D34" s="284"/>
      <c r="E34" s="284"/>
      <c r="F34" s="284"/>
      <c r="G34" s="284"/>
      <c r="H34" s="284"/>
      <c r="I34" s="284"/>
      <c r="J34" s="284"/>
      <c r="K34" s="284"/>
      <c r="L34" s="284"/>
      <c r="M34" s="284"/>
      <c r="N34" s="284"/>
      <c r="O34" s="284"/>
    </row>
    <row r="36" spans="3:15" ht="22.5" customHeight="1">
      <c r="C36" s="296" t="s">
        <v>248</v>
      </c>
      <c r="D36" s="272">
        <v>60800000000</v>
      </c>
      <c r="E36" s="272">
        <v>62800000000</v>
      </c>
      <c r="F36" s="272">
        <v>73212956845.2381</v>
      </c>
      <c r="G36" s="272">
        <v>27974452380.952377</v>
      </c>
      <c r="H36" s="272">
        <v>27469947916.66666</v>
      </c>
      <c r="I36" s="272">
        <v>27731443452.380943</v>
      </c>
      <c r="J36" s="272">
        <v>27226938988.095226</v>
      </c>
      <c r="K36" s="272">
        <v>26688434523.80951</v>
      </c>
      <c r="L36" s="272">
        <v>80458530059.52379</v>
      </c>
      <c r="M36" s="272">
        <v>75660425595.23807</v>
      </c>
      <c r="N36" s="272">
        <v>75155921130.95236</v>
      </c>
      <c r="O36" s="272">
        <v>65617416666.66664</v>
      </c>
    </row>
    <row r="38" spans="2:15" ht="22.5" customHeight="1">
      <c r="B38" s="297" t="s">
        <v>286</v>
      </c>
      <c r="C38" s="298">
        <v>2109031000</v>
      </c>
      <c r="D38" s="299"/>
      <c r="E38" s="299"/>
      <c r="F38" s="299"/>
      <c r="G38" s="300">
        <f aca="true" t="shared" si="0" ref="G38:O38">SUM(G39:G48)</f>
        <v>99933202</v>
      </c>
      <c r="H38" s="300">
        <f t="shared" si="0"/>
        <v>82913367.21311475</v>
      </c>
      <c r="I38" s="300" t="e">
        <f t="shared" si="0"/>
        <v>#REF!</v>
      </c>
      <c r="J38" s="300" t="e">
        <f t="shared" si="0"/>
        <v>#REF!</v>
      </c>
      <c r="K38" s="300" t="e">
        <f t="shared" si="0"/>
        <v>#REF!</v>
      </c>
      <c r="L38" s="300" t="e">
        <f t="shared" si="0"/>
        <v>#REF!</v>
      </c>
      <c r="M38" s="300" t="e">
        <f t="shared" si="0"/>
        <v>#REF!</v>
      </c>
      <c r="N38" s="300" t="e">
        <f t="shared" si="0"/>
        <v>#REF!</v>
      </c>
      <c r="O38" s="300" t="e">
        <f t="shared" si="0"/>
        <v>#REF!</v>
      </c>
    </row>
    <row r="39" spans="2:15" ht="22.5" customHeight="1">
      <c r="B39" s="301"/>
      <c r="C39" s="288" t="s">
        <v>273</v>
      </c>
      <c r="D39" s="302"/>
      <c r="E39" s="302"/>
      <c r="F39" s="302"/>
      <c r="G39" s="302">
        <v>0</v>
      </c>
      <c r="H39" s="302">
        <v>0</v>
      </c>
      <c r="I39" s="302">
        <v>0</v>
      </c>
      <c r="J39" s="302">
        <v>0</v>
      </c>
      <c r="K39" s="302">
        <v>0</v>
      </c>
      <c r="L39" s="302">
        <v>0</v>
      </c>
      <c r="M39" s="302">
        <v>0</v>
      </c>
      <c r="N39" s="302">
        <v>0</v>
      </c>
      <c r="O39" s="302">
        <v>0</v>
      </c>
    </row>
    <row r="40" spans="2:15" ht="22.5" customHeight="1">
      <c r="B40" s="301"/>
      <c r="C40" s="290" t="s">
        <v>274</v>
      </c>
      <c r="D40" s="303"/>
      <c r="E40" s="303"/>
      <c r="F40" s="303"/>
      <c r="G40" s="304">
        <v>0</v>
      </c>
      <c r="H40" s="304">
        <v>61875000</v>
      </c>
      <c r="I40" s="304">
        <v>0</v>
      </c>
      <c r="J40" s="304">
        <v>61875000</v>
      </c>
      <c r="K40" s="304">
        <v>0</v>
      </c>
      <c r="L40" s="304">
        <v>61875000</v>
      </c>
      <c r="M40" s="304">
        <v>0</v>
      </c>
      <c r="N40" s="304">
        <v>61875000</v>
      </c>
      <c r="O40" s="304">
        <v>0</v>
      </c>
    </row>
    <row r="41" spans="2:15" ht="22.5" customHeight="1">
      <c r="B41" s="301"/>
      <c r="C41" s="290" t="s">
        <v>275</v>
      </c>
      <c r="D41" s="303"/>
      <c r="E41" s="303"/>
      <c r="F41" s="303"/>
      <c r="G41" s="304">
        <v>5003135</v>
      </c>
      <c r="H41" s="304">
        <v>0</v>
      </c>
      <c r="I41" s="304">
        <v>4103702</v>
      </c>
      <c r="J41" s="304">
        <v>0</v>
      </c>
      <c r="K41" s="304">
        <v>3025847</v>
      </c>
      <c r="L41" s="304">
        <v>0</v>
      </c>
      <c r="M41" s="304">
        <v>2082476</v>
      </c>
      <c r="N41" s="304">
        <v>0</v>
      </c>
      <c r="O41" s="304">
        <v>1060211</v>
      </c>
    </row>
    <row r="42" spans="2:15" ht="22.5" customHeight="1">
      <c r="B42" s="301"/>
      <c r="C42" s="290" t="s">
        <v>276</v>
      </c>
      <c r="D42" s="303"/>
      <c r="E42" s="303"/>
      <c r="F42" s="303"/>
      <c r="G42" s="304">
        <v>0</v>
      </c>
      <c r="H42" s="304">
        <v>5768900</v>
      </c>
      <c r="I42" s="304">
        <v>0</v>
      </c>
      <c r="J42" s="304">
        <v>4859111</v>
      </c>
      <c r="K42" s="304">
        <v>0</v>
      </c>
      <c r="L42" s="304">
        <v>3843689</v>
      </c>
      <c r="M42" s="304">
        <v>0</v>
      </c>
      <c r="N42" s="304">
        <v>2912744</v>
      </c>
      <c r="O42" s="304">
        <v>0</v>
      </c>
    </row>
    <row r="43" spans="2:15" ht="22.5" customHeight="1">
      <c r="B43" s="301"/>
      <c r="C43" s="290" t="s">
        <v>281</v>
      </c>
      <c r="D43" s="303"/>
      <c r="E43" s="303"/>
      <c r="F43" s="303"/>
      <c r="G43" s="303">
        <v>0</v>
      </c>
      <c r="H43" s="303">
        <v>0</v>
      </c>
      <c r="I43" s="303">
        <v>0</v>
      </c>
      <c r="J43" s="303">
        <v>0</v>
      </c>
      <c r="K43" s="303">
        <v>0</v>
      </c>
      <c r="L43" s="303">
        <v>0</v>
      </c>
      <c r="M43" s="303">
        <v>0</v>
      </c>
      <c r="N43" s="303">
        <v>0</v>
      </c>
      <c r="O43" s="303">
        <v>0</v>
      </c>
    </row>
    <row r="44" spans="2:15" ht="22.5" customHeight="1">
      <c r="B44" s="301"/>
      <c r="C44" s="290" t="s">
        <v>282</v>
      </c>
      <c r="D44" s="303"/>
      <c r="E44" s="303"/>
      <c r="F44" s="303"/>
      <c r="G44" s="304">
        <v>94930067</v>
      </c>
      <c r="H44" s="304">
        <v>15269467.213114753</v>
      </c>
      <c r="I44" s="304">
        <v>108922199.4535519</v>
      </c>
      <c r="J44" s="304">
        <v>16376923.076923061</v>
      </c>
      <c r="K44" s="304">
        <v>108497115.38461536</v>
      </c>
      <c r="L44" s="304">
        <v>15269467.213114753</v>
      </c>
      <c r="M44" s="304">
        <v>108922199.4535519</v>
      </c>
      <c r="N44" s="304">
        <v>16287431.693989055</v>
      </c>
      <c r="O44" s="304">
        <v>108922199.4535519</v>
      </c>
    </row>
    <row r="45" spans="2:15" ht="22.5" customHeight="1">
      <c r="B45" s="301"/>
      <c r="C45" s="280" t="s">
        <v>291</v>
      </c>
      <c r="D45" s="303"/>
      <c r="E45" s="303"/>
      <c r="F45" s="303"/>
      <c r="G45" s="304"/>
      <c r="H45" s="304"/>
      <c r="I45" s="279" t="e">
        <f aca="true" ca="1" t="shared" si="1" ref="I45:O45">+INDIRECT("第5回!AU"&amp;COLUMN()-3)</f>
        <v>#REF!</v>
      </c>
      <c r="J45" s="279" t="e">
        <f ca="1" t="shared" si="1"/>
        <v>#REF!</v>
      </c>
      <c r="K45" s="279" t="e">
        <f ca="1" t="shared" si="1"/>
        <v>#REF!</v>
      </c>
      <c r="L45" s="279" t="e">
        <f ca="1" t="shared" si="1"/>
        <v>#REF!</v>
      </c>
      <c r="M45" s="279" t="e">
        <f ca="1" t="shared" si="1"/>
        <v>#REF!</v>
      </c>
      <c r="N45" s="279" t="e">
        <f ca="1" t="shared" si="1"/>
        <v>#REF!</v>
      </c>
      <c r="O45" s="279" t="e">
        <f ca="1" t="shared" si="1"/>
        <v>#REF!</v>
      </c>
    </row>
    <row r="46" spans="2:15" ht="22.5" customHeight="1">
      <c r="B46" s="301"/>
      <c r="C46" s="280" t="s">
        <v>287</v>
      </c>
      <c r="D46" s="303"/>
      <c r="E46" s="303"/>
      <c r="F46" s="303"/>
      <c r="G46" s="304"/>
      <c r="H46" s="304"/>
      <c r="I46" s="279">
        <v>0</v>
      </c>
      <c r="J46" s="279">
        <v>831778</v>
      </c>
      <c r="K46" s="279">
        <v>0</v>
      </c>
      <c r="L46" s="279">
        <v>658191</v>
      </c>
      <c r="M46" s="279">
        <v>0</v>
      </c>
      <c r="N46" s="279">
        <v>499067</v>
      </c>
      <c r="O46" s="279">
        <v>0</v>
      </c>
    </row>
    <row r="47" spans="2:15" ht="22.5" customHeight="1">
      <c r="B47" s="301"/>
      <c r="C47" s="282" t="s">
        <v>278</v>
      </c>
      <c r="D47" s="303"/>
      <c r="E47" s="303"/>
      <c r="F47" s="303"/>
      <c r="G47" s="304"/>
      <c r="H47" s="304"/>
      <c r="I47" s="279"/>
      <c r="J47" s="279"/>
      <c r="K47" s="279"/>
      <c r="L47" s="279">
        <v>847920042.169399</v>
      </c>
      <c r="M47" s="279">
        <v>0</v>
      </c>
      <c r="N47" s="279">
        <v>857237844.8306012</v>
      </c>
      <c r="O47" s="279">
        <v>0</v>
      </c>
    </row>
    <row r="48" spans="2:15" ht="22.5" customHeight="1">
      <c r="B48" s="305"/>
      <c r="C48" s="283"/>
      <c r="D48" s="291"/>
      <c r="E48" s="291"/>
      <c r="F48" s="291"/>
      <c r="G48" s="306"/>
      <c r="H48" s="306"/>
      <c r="I48" s="306"/>
      <c r="J48" s="306"/>
      <c r="K48" s="306"/>
      <c r="L48" s="306"/>
      <c r="M48" s="306"/>
      <c r="N48" s="306"/>
      <c r="O48" s="306"/>
    </row>
    <row r="49" ht="22.5" customHeight="1">
      <c r="I49" s="272"/>
    </row>
    <row r="50" spans="2:15" ht="22.5" customHeight="1">
      <c r="B50" s="297" t="s">
        <v>288</v>
      </c>
      <c r="C50" s="298"/>
      <c r="D50" s="299"/>
      <c r="E50" s="299"/>
      <c r="F50" s="299"/>
      <c r="G50" s="300">
        <f aca="true" t="shared" si="2" ref="G50:O50">SUM(G51:G59)</f>
        <v>0</v>
      </c>
      <c r="H50" s="300">
        <f t="shared" si="2"/>
        <v>0</v>
      </c>
      <c r="I50" s="300">
        <f t="shared" si="2"/>
        <v>0</v>
      </c>
      <c r="J50" s="300">
        <f t="shared" si="2"/>
        <v>0</v>
      </c>
      <c r="K50" s="307">
        <f t="shared" si="2"/>
        <v>-135008063</v>
      </c>
      <c r="L50" s="307">
        <f t="shared" si="2"/>
        <v>-192462025</v>
      </c>
      <c r="M50" s="307">
        <f t="shared" si="2"/>
        <v>-1837961119</v>
      </c>
      <c r="N50" s="307">
        <f t="shared" si="2"/>
        <v>-190407180</v>
      </c>
      <c r="O50" s="307">
        <f t="shared" si="2"/>
        <v>-1835688999</v>
      </c>
    </row>
    <row r="51" spans="2:15" ht="22.5" customHeight="1">
      <c r="B51" s="301"/>
      <c r="C51" s="308" t="s">
        <v>273</v>
      </c>
      <c r="D51" s="309"/>
      <c r="E51" s="309"/>
      <c r="F51" s="309"/>
      <c r="G51" s="309"/>
      <c r="H51" s="309"/>
      <c r="I51" s="309"/>
      <c r="J51" s="309"/>
      <c r="K51" s="310"/>
      <c r="L51" s="310"/>
      <c r="M51" s="310"/>
      <c r="N51" s="310"/>
      <c r="O51" s="310"/>
    </row>
    <row r="52" spans="2:15" ht="22.5" customHeight="1">
      <c r="B52" s="301"/>
      <c r="C52" s="311" t="s">
        <v>274</v>
      </c>
      <c r="K52" s="312">
        <v>-123750000</v>
      </c>
      <c r="L52" s="312"/>
      <c r="M52" s="312">
        <v>-123750000</v>
      </c>
      <c r="N52" s="312"/>
      <c r="O52" s="312">
        <v>-123750000</v>
      </c>
    </row>
    <row r="53" spans="2:15" ht="22.5" customHeight="1">
      <c r="B53" s="301"/>
      <c r="C53" s="311" t="s">
        <v>275</v>
      </c>
      <c r="K53" s="312"/>
      <c r="L53" s="312">
        <v>-6174525</v>
      </c>
      <c r="M53" s="312"/>
      <c r="N53" s="312">
        <v>-4119680</v>
      </c>
      <c r="O53" s="312"/>
    </row>
    <row r="54" spans="2:15" ht="22.5" customHeight="1">
      <c r="B54" s="301"/>
      <c r="C54" s="311" t="s">
        <v>276</v>
      </c>
      <c r="K54" s="312">
        <v>-9612589</v>
      </c>
      <c r="L54" s="312"/>
      <c r="M54" s="312">
        <v>-7729617</v>
      </c>
      <c r="N54" s="312"/>
      <c r="O54" s="312">
        <v>-5793827</v>
      </c>
    </row>
    <row r="55" spans="2:15" ht="22.5" customHeight="1">
      <c r="B55" s="301"/>
      <c r="C55" s="313" t="s">
        <v>281</v>
      </c>
      <c r="D55" s="309"/>
      <c r="E55" s="309"/>
      <c r="F55" s="309"/>
      <c r="G55" s="309"/>
      <c r="H55" s="309"/>
      <c r="I55" s="309"/>
      <c r="J55" s="309"/>
      <c r="K55" s="314"/>
      <c r="L55" s="314"/>
      <c r="M55" s="314"/>
      <c r="N55" s="314"/>
      <c r="O55" s="314"/>
    </row>
    <row r="56" spans="2:15" ht="22.5" customHeight="1">
      <c r="B56" s="301"/>
      <c r="C56" s="311" t="s">
        <v>282</v>
      </c>
      <c r="K56" s="312"/>
      <c r="L56" s="312">
        <v>-186287500</v>
      </c>
      <c r="M56" s="312"/>
      <c r="N56" s="312">
        <v>-186287500</v>
      </c>
      <c r="O56" s="312"/>
    </row>
    <row r="57" spans="2:15" ht="22.5" customHeight="1">
      <c r="B57" s="301"/>
      <c r="C57" s="313" t="s">
        <v>270</v>
      </c>
      <c r="D57" s="309"/>
      <c r="E57" s="309"/>
      <c r="F57" s="309"/>
      <c r="G57" s="309"/>
      <c r="H57" s="309"/>
      <c r="I57" s="309"/>
      <c r="J57" s="309"/>
      <c r="K57" s="314"/>
      <c r="L57" s="314"/>
      <c r="M57" s="314"/>
      <c r="N57" s="314"/>
      <c r="O57" s="314"/>
    </row>
    <row r="58" spans="2:15" ht="22.5" customHeight="1">
      <c r="B58" s="301"/>
      <c r="C58" s="311" t="s">
        <v>287</v>
      </c>
      <c r="K58" s="312">
        <v>-1645474</v>
      </c>
      <c r="L58" s="312"/>
      <c r="M58" s="312">
        <v>-1323615</v>
      </c>
      <c r="N58" s="312"/>
      <c r="O58" s="312">
        <v>-987285</v>
      </c>
    </row>
    <row r="59" spans="2:15" ht="22.5" customHeight="1">
      <c r="B59" s="305"/>
      <c r="C59" s="315" t="s">
        <v>278</v>
      </c>
      <c r="D59" s="316"/>
      <c r="E59" s="316"/>
      <c r="F59" s="316"/>
      <c r="G59" s="316"/>
      <c r="H59" s="316"/>
      <c r="I59" s="316"/>
      <c r="J59" s="316"/>
      <c r="K59" s="317"/>
      <c r="L59" s="317"/>
      <c r="M59" s="317">
        <v>-1705157887</v>
      </c>
      <c r="N59" s="317"/>
      <c r="O59" s="317">
        <v>-1705157887</v>
      </c>
    </row>
  </sheetData>
  <mergeCells count="12">
    <mergeCell ref="N4:N5"/>
    <mergeCell ref="O4:O5"/>
    <mergeCell ref="M4:M5"/>
    <mergeCell ref="L4:L5"/>
    <mergeCell ref="J4:J5"/>
    <mergeCell ref="K4:K5"/>
    <mergeCell ref="I4:I5"/>
    <mergeCell ref="H4:H5"/>
    <mergeCell ref="F4:F5"/>
    <mergeCell ref="G4:G5"/>
    <mergeCell ref="E4:E5"/>
    <mergeCell ref="D4:D5"/>
  </mergeCells>
  <hyperlinks>
    <hyperlink ref="B1" r:id="rId1" display="\\Adm005\財務本部\財務本部専用\月次資料\資金関連\old\社債管理表-201112.xls"/>
  </hyperlinks>
  <printOptions/>
  <pageMargins left="0.75" right="0.75" top="1" bottom="1" header="0.512" footer="0.512"/>
  <pageSetup orientation="portrait" paperSize="9"/>
  <legacyDrawing r:id="rId3"/>
</worksheet>
</file>

<file path=xl/worksheets/sheet2.xml><?xml version="1.0" encoding="utf-8"?>
<worksheet xmlns="http://schemas.openxmlformats.org/spreadsheetml/2006/main" xmlns:r="http://schemas.openxmlformats.org/officeDocument/2006/relationships">
  <sheetPr codeName="Sheet10">
    <tabColor indexed="44"/>
  </sheetPr>
  <dimension ref="A1:L103"/>
  <sheetViews>
    <sheetView showGridLines="0" tabSelected="1" zoomScale="75" zoomScaleNormal="75" zoomScaleSheetLayoutView="85" workbookViewId="0" topLeftCell="A1">
      <selection activeCell="J17" sqref="J17"/>
    </sheetView>
  </sheetViews>
  <sheetFormatPr defaultColWidth="9.00390625" defaultRowHeight="19.5" customHeight="1"/>
  <cols>
    <col min="1" max="1" width="4.125" style="380" customWidth="1"/>
    <col min="2" max="2" width="41.625" style="380" customWidth="1"/>
    <col min="3" max="7" width="17.75390625" style="381" customWidth="1"/>
    <col min="8" max="8" width="17.875" style="381" customWidth="1"/>
    <col min="9" max="11" width="9.00390625" style="380" customWidth="1"/>
    <col min="12" max="12" width="10.00390625" style="380" bestFit="1" customWidth="1"/>
    <col min="13" max="16384" width="9.00390625" style="380" customWidth="1"/>
  </cols>
  <sheetData>
    <row r="1" spans="7:8" ht="19.5" customHeight="1">
      <c r="G1" s="382"/>
      <c r="H1" s="382">
        <v>41040</v>
      </c>
    </row>
    <row r="2" spans="1:8" ht="30" customHeight="1">
      <c r="A2" s="549" t="s">
        <v>422</v>
      </c>
      <c r="B2" s="549"/>
      <c r="C2" s="549"/>
      <c r="D2" s="549"/>
      <c r="E2" s="549"/>
      <c r="F2" s="549"/>
      <c r="G2" s="549"/>
      <c r="H2" s="549"/>
    </row>
    <row r="3" spans="1:8" ht="19.5" customHeight="1">
      <c r="A3" s="549" t="s">
        <v>456</v>
      </c>
      <c r="B3" s="549"/>
      <c r="C3" s="549"/>
      <c r="D3" s="549"/>
      <c r="E3" s="549"/>
      <c r="F3" s="549"/>
      <c r="G3" s="549"/>
      <c r="H3" s="549"/>
    </row>
    <row r="4" spans="1:8" ht="19.5" customHeight="1">
      <c r="A4" s="549" t="s">
        <v>192</v>
      </c>
      <c r="B4" s="549"/>
      <c r="C4" s="549"/>
      <c r="D4" s="549"/>
      <c r="E4" s="549"/>
      <c r="F4" s="549"/>
      <c r="G4" s="549"/>
      <c r="H4" s="473"/>
    </row>
    <row r="5" spans="1:8" ht="19.5" customHeight="1">
      <c r="A5" s="383"/>
      <c r="B5" s="383"/>
      <c r="C5" s="383"/>
      <c r="D5" s="383"/>
      <c r="E5" s="383"/>
      <c r="F5" s="383"/>
      <c r="G5" s="383"/>
      <c r="H5" s="383"/>
    </row>
    <row r="6" spans="1:8" s="384" customFormat="1" ht="19.5" customHeight="1">
      <c r="A6" s="384" t="s">
        <v>418</v>
      </c>
      <c r="C6" s="385"/>
      <c r="D6" s="385"/>
      <c r="E6" s="385"/>
      <c r="F6" s="385"/>
      <c r="H6" s="424" t="s">
        <v>424</v>
      </c>
    </row>
    <row r="7" spans="1:8" s="384" customFormat="1" ht="22.5" customHeight="1">
      <c r="A7" s="550" t="s">
        <v>457</v>
      </c>
      <c r="B7" s="551">
        <v>0</v>
      </c>
      <c r="C7" s="557" t="s">
        <v>426</v>
      </c>
      <c r="D7" s="559"/>
      <c r="E7" s="559"/>
      <c r="F7" s="559"/>
      <c r="G7" s="560"/>
      <c r="H7" s="505"/>
    </row>
    <row r="8" spans="1:8" s="384" customFormat="1" ht="15.75">
      <c r="A8" s="552">
        <v>0</v>
      </c>
      <c r="B8" s="553">
        <v>0</v>
      </c>
      <c r="C8" s="475" t="s">
        <v>427</v>
      </c>
      <c r="D8" s="475" t="s">
        <v>428</v>
      </c>
      <c r="E8" s="475" t="s">
        <v>429</v>
      </c>
      <c r="F8" s="475" t="s">
        <v>430</v>
      </c>
      <c r="G8" s="475" t="s">
        <v>431</v>
      </c>
      <c r="H8" s="475" t="s">
        <v>432</v>
      </c>
    </row>
    <row r="9" spans="1:12" s="388" customFormat="1" ht="19.5" customHeight="1">
      <c r="A9" s="389" t="s">
        <v>433</v>
      </c>
      <c r="B9" s="401"/>
      <c r="C9" s="387">
        <v>47605</v>
      </c>
      <c r="D9" s="387">
        <v>48986</v>
      </c>
      <c r="E9" s="387">
        <v>52532</v>
      </c>
      <c r="F9" s="387">
        <v>55619</v>
      </c>
      <c r="G9" s="387">
        <v>204743</v>
      </c>
      <c r="H9" s="387">
        <v>250000</v>
      </c>
      <c r="L9" s="518"/>
    </row>
    <row r="10" spans="1:12" s="388" customFormat="1" ht="19.5" customHeight="1">
      <c r="A10" s="476" t="s">
        <v>434</v>
      </c>
      <c r="B10" s="386"/>
      <c r="C10" s="393">
        <v>41116</v>
      </c>
      <c r="D10" s="393">
        <v>42054</v>
      </c>
      <c r="E10" s="393">
        <v>46927</v>
      </c>
      <c r="F10" s="393">
        <v>50204</v>
      </c>
      <c r="G10" s="393">
        <v>180303</v>
      </c>
      <c r="H10" s="393">
        <v>224000</v>
      </c>
      <c r="L10" s="518"/>
    </row>
    <row r="11" spans="1:12" s="388" customFormat="1" ht="19.5" customHeight="1">
      <c r="A11" s="394"/>
      <c r="B11" s="477" t="s">
        <v>435</v>
      </c>
      <c r="C11" s="393">
        <v>15451</v>
      </c>
      <c r="D11" s="393">
        <v>15119</v>
      </c>
      <c r="E11" s="393">
        <v>19685</v>
      </c>
      <c r="F11" s="393">
        <v>21740</v>
      </c>
      <c r="G11" s="393">
        <v>71994</v>
      </c>
      <c r="H11" s="390">
        <v>0</v>
      </c>
      <c r="L11" s="518"/>
    </row>
    <row r="12" spans="1:12" s="388" customFormat="1" ht="19.5" customHeight="1">
      <c r="A12" s="394"/>
      <c r="B12" s="478" t="s">
        <v>451</v>
      </c>
      <c r="C12" s="396">
        <v>2152</v>
      </c>
      <c r="D12" s="396">
        <v>2725</v>
      </c>
      <c r="E12" s="396">
        <v>3085</v>
      </c>
      <c r="F12" s="396">
        <v>4434</v>
      </c>
      <c r="G12" s="396">
        <v>12395</v>
      </c>
      <c r="H12" s="397">
        <v>0</v>
      </c>
      <c r="L12" s="518"/>
    </row>
    <row r="13" spans="1:12" s="388" customFormat="1" ht="19.5" customHeight="1">
      <c r="A13" s="394"/>
      <c r="B13" s="478" t="s">
        <v>165</v>
      </c>
      <c r="C13" s="396">
        <v>6694</v>
      </c>
      <c r="D13" s="396">
        <v>6692</v>
      </c>
      <c r="E13" s="396">
        <v>6796</v>
      </c>
      <c r="F13" s="396">
        <v>6816</v>
      </c>
      <c r="G13" s="396">
        <v>27285</v>
      </c>
      <c r="H13" s="397">
        <v>0</v>
      </c>
      <c r="L13" s="518"/>
    </row>
    <row r="14" spans="1:12" s="388" customFormat="1" ht="19.5" customHeight="1">
      <c r="A14" s="394"/>
      <c r="B14" s="478" t="s">
        <v>166</v>
      </c>
      <c r="C14" s="396">
        <v>1145</v>
      </c>
      <c r="D14" s="396">
        <v>1072</v>
      </c>
      <c r="E14" s="396">
        <v>1014</v>
      </c>
      <c r="F14" s="396">
        <v>950</v>
      </c>
      <c r="G14" s="396">
        <v>4179</v>
      </c>
      <c r="H14" s="397">
        <v>0</v>
      </c>
      <c r="L14" s="518"/>
    </row>
    <row r="15" spans="1:12" s="388" customFormat="1" ht="19.5" customHeight="1">
      <c r="A15" s="394"/>
      <c r="B15" s="478" t="s">
        <v>163</v>
      </c>
      <c r="C15" s="396">
        <v>9244</v>
      </c>
      <c r="D15" s="396">
        <v>9396</v>
      </c>
      <c r="E15" s="396">
        <v>9507</v>
      </c>
      <c r="F15" s="396">
        <v>9542</v>
      </c>
      <c r="G15" s="396">
        <v>37708</v>
      </c>
      <c r="H15" s="397">
        <v>0</v>
      </c>
      <c r="L15" s="518"/>
    </row>
    <row r="16" spans="1:12" s="388" customFormat="1" ht="19.5" customHeight="1">
      <c r="A16" s="394"/>
      <c r="B16" s="478" t="s">
        <v>162</v>
      </c>
      <c r="C16" s="396">
        <v>2473</v>
      </c>
      <c r="D16" s="396">
        <v>2740</v>
      </c>
      <c r="E16" s="396">
        <v>2578</v>
      </c>
      <c r="F16" s="396">
        <v>2631</v>
      </c>
      <c r="G16" s="396">
        <v>10421</v>
      </c>
      <c r="H16" s="397">
        <v>0</v>
      </c>
      <c r="L16" s="518"/>
    </row>
    <row r="17" spans="1:12" s="388" customFormat="1" ht="19.5" customHeight="1">
      <c r="A17" s="394"/>
      <c r="B17" s="478" t="s">
        <v>161</v>
      </c>
      <c r="C17" s="396">
        <v>2183</v>
      </c>
      <c r="D17" s="396">
        <v>2061</v>
      </c>
      <c r="E17" s="396">
        <v>2079</v>
      </c>
      <c r="F17" s="396">
        <v>2071</v>
      </c>
      <c r="G17" s="396">
        <v>8393</v>
      </c>
      <c r="H17" s="397">
        <v>0</v>
      </c>
      <c r="L17" s="518"/>
    </row>
    <row r="18" spans="1:12" s="388" customFormat="1" ht="19.5" customHeight="1">
      <c r="A18" s="398"/>
      <c r="B18" s="479" t="s">
        <v>303</v>
      </c>
      <c r="C18" s="400">
        <v>1775</v>
      </c>
      <c r="D18" s="400">
        <v>2250</v>
      </c>
      <c r="E18" s="400">
        <v>2184</v>
      </c>
      <c r="F18" s="400">
        <v>2022</v>
      </c>
      <c r="G18" s="400">
        <v>7925</v>
      </c>
      <c r="H18" s="392">
        <v>0</v>
      </c>
      <c r="L18" s="518"/>
    </row>
    <row r="19" spans="1:12" s="388" customFormat="1" ht="19.5" customHeight="1">
      <c r="A19" s="476" t="s">
        <v>436</v>
      </c>
      <c r="B19" s="386"/>
      <c r="C19" s="393">
        <v>6489</v>
      </c>
      <c r="D19" s="393">
        <v>6932</v>
      </c>
      <c r="E19" s="393">
        <v>5605</v>
      </c>
      <c r="F19" s="393">
        <v>5415</v>
      </c>
      <c r="G19" s="393">
        <v>24441</v>
      </c>
      <c r="H19" s="393">
        <v>26000</v>
      </c>
      <c r="L19" s="518"/>
    </row>
    <row r="20" spans="1:12" s="384" customFormat="1" ht="19.5" customHeight="1">
      <c r="A20" s="405"/>
      <c r="B20" s="465" t="s">
        <v>437</v>
      </c>
      <c r="C20" s="402">
        <v>0.136</v>
      </c>
      <c r="D20" s="402">
        <v>0.142</v>
      </c>
      <c r="E20" s="402">
        <v>0.107</v>
      </c>
      <c r="F20" s="402">
        <v>0.097</v>
      </c>
      <c r="G20" s="402">
        <v>0.119</v>
      </c>
      <c r="H20" s="402">
        <v>0.104</v>
      </c>
      <c r="L20" s="518"/>
    </row>
    <row r="21" spans="1:12" s="388" customFormat="1" ht="19.5" customHeight="1">
      <c r="A21" s="476" t="s">
        <v>458</v>
      </c>
      <c r="B21" s="386"/>
      <c r="C21" s="420">
        <v>20</v>
      </c>
      <c r="D21" s="420">
        <v>178</v>
      </c>
      <c r="E21" s="420">
        <v>44</v>
      </c>
      <c r="F21" s="420">
        <v>50</v>
      </c>
      <c r="G21" s="420">
        <v>293</v>
      </c>
      <c r="H21" s="397">
        <v>0</v>
      </c>
      <c r="L21" s="518"/>
    </row>
    <row r="22" spans="1:12" s="388" customFormat="1" ht="19.5" customHeight="1">
      <c r="A22" s="476" t="s">
        <v>459</v>
      </c>
      <c r="B22" s="386"/>
      <c r="C22" s="393">
        <v>3293</v>
      </c>
      <c r="D22" s="393">
        <v>3165</v>
      </c>
      <c r="E22" s="393">
        <v>3080</v>
      </c>
      <c r="F22" s="393">
        <v>3012</v>
      </c>
      <c r="G22" s="393">
        <v>12549</v>
      </c>
      <c r="H22" s="422">
        <v>0</v>
      </c>
      <c r="L22" s="518"/>
    </row>
    <row r="23" spans="1:12" s="388" customFormat="1" ht="19.5" customHeight="1">
      <c r="A23" s="394"/>
      <c r="B23" s="477" t="s">
        <v>184</v>
      </c>
      <c r="C23" s="393">
        <v>2623</v>
      </c>
      <c r="D23" s="393">
        <v>2636</v>
      </c>
      <c r="E23" s="393">
        <v>2574</v>
      </c>
      <c r="F23" s="393">
        <v>2516</v>
      </c>
      <c r="G23" s="393">
        <v>10349</v>
      </c>
      <c r="H23" s="397">
        <v>0</v>
      </c>
      <c r="L23" s="518"/>
    </row>
    <row r="24" spans="1:12" s="388" customFormat="1" ht="19.5" customHeight="1">
      <c r="A24" s="394"/>
      <c r="B24" s="478" t="s">
        <v>183</v>
      </c>
      <c r="C24" s="396">
        <v>593</v>
      </c>
      <c r="D24" s="396">
        <v>421</v>
      </c>
      <c r="E24" s="396">
        <v>437</v>
      </c>
      <c r="F24" s="396">
        <v>436</v>
      </c>
      <c r="G24" s="396">
        <v>1887</v>
      </c>
      <c r="H24" s="397">
        <v>0</v>
      </c>
      <c r="L24" s="518"/>
    </row>
    <row r="25" spans="1:12" s="388" customFormat="1" ht="19.5" customHeight="1">
      <c r="A25" s="394"/>
      <c r="B25" s="478" t="s">
        <v>186</v>
      </c>
      <c r="C25" s="396">
        <v>60</v>
      </c>
      <c r="D25" s="396">
        <v>60</v>
      </c>
      <c r="E25" s="396">
        <v>60</v>
      </c>
      <c r="F25" s="396">
        <v>60</v>
      </c>
      <c r="G25" s="396">
        <v>238</v>
      </c>
      <c r="H25" s="397">
        <v>0</v>
      </c>
      <c r="L25" s="518"/>
    </row>
    <row r="26" spans="1:12" s="388" customFormat="1" ht="19.5" customHeight="1">
      <c r="A26" s="398"/>
      <c r="B26" s="479" t="s">
        <v>303</v>
      </c>
      <c r="C26" s="400">
        <v>17</v>
      </c>
      <c r="D26" s="400">
        <v>48</v>
      </c>
      <c r="E26" s="400">
        <v>9</v>
      </c>
      <c r="F26" s="400">
        <v>1</v>
      </c>
      <c r="G26" s="400">
        <v>75</v>
      </c>
      <c r="H26" s="392">
        <v>0</v>
      </c>
      <c r="L26" s="518"/>
    </row>
    <row r="27" spans="1:12" s="388" customFormat="1" ht="19.5" customHeight="1">
      <c r="A27" s="476" t="s">
        <v>460</v>
      </c>
      <c r="B27" s="401"/>
      <c r="C27" s="393">
        <v>3217</v>
      </c>
      <c r="D27" s="393">
        <v>3945</v>
      </c>
      <c r="E27" s="393">
        <v>2569</v>
      </c>
      <c r="F27" s="393">
        <v>2453</v>
      </c>
      <c r="G27" s="393">
        <v>12184</v>
      </c>
      <c r="H27" s="393">
        <v>15000</v>
      </c>
      <c r="L27" s="518"/>
    </row>
    <row r="28" spans="1:12" s="388" customFormat="1" ht="19.5" customHeight="1">
      <c r="A28" s="443" t="s">
        <v>461</v>
      </c>
      <c r="B28" s="386"/>
      <c r="C28" s="421">
        <v>4</v>
      </c>
      <c r="D28" s="421">
        <v>0</v>
      </c>
      <c r="E28" s="421">
        <v>0</v>
      </c>
      <c r="F28" s="421">
        <v>0</v>
      </c>
      <c r="G28" s="421">
        <v>4</v>
      </c>
      <c r="H28" s="422">
        <v>0</v>
      </c>
      <c r="L28" s="518"/>
    </row>
    <row r="29" spans="1:12" s="388" customFormat="1" ht="19.5" customHeight="1">
      <c r="A29" s="443" t="s">
        <v>462</v>
      </c>
      <c r="B29" s="386"/>
      <c r="C29" s="421">
        <v>53</v>
      </c>
      <c r="D29" s="421">
        <v>34</v>
      </c>
      <c r="E29" s="421">
        <v>66</v>
      </c>
      <c r="F29" s="421">
        <v>65</v>
      </c>
      <c r="G29" s="421">
        <v>218</v>
      </c>
      <c r="H29" s="422">
        <v>0</v>
      </c>
      <c r="L29" s="518"/>
    </row>
    <row r="30" spans="1:12" s="388" customFormat="1" ht="19.5" customHeight="1">
      <c r="A30" s="480" t="s">
        <v>463</v>
      </c>
      <c r="B30" s="386"/>
      <c r="C30" s="421">
        <v>3167</v>
      </c>
      <c r="D30" s="421">
        <v>3911</v>
      </c>
      <c r="E30" s="421">
        <v>2503</v>
      </c>
      <c r="F30" s="421">
        <v>2388</v>
      </c>
      <c r="G30" s="421">
        <v>11970</v>
      </c>
      <c r="H30" s="422">
        <v>0</v>
      </c>
      <c r="L30" s="518"/>
    </row>
    <row r="31" spans="1:12" s="388" customFormat="1" ht="19.5" customHeight="1">
      <c r="A31" s="480" t="s">
        <v>312</v>
      </c>
      <c r="B31" s="386"/>
      <c r="C31" s="513">
        <v>2</v>
      </c>
      <c r="D31" s="513">
        <v>7</v>
      </c>
      <c r="E31" s="513">
        <v>4073</v>
      </c>
      <c r="F31" s="526">
        <v>-7267</v>
      </c>
      <c r="G31" s="526">
        <v>-3186</v>
      </c>
      <c r="H31" s="422">
        <v>0</v>
      </c>
      <c r="L31" s="518"/>
    </row>
    <row r="32" spans="1:12" s="388" customFormat="1" ht="19.5" customHeight="1">
      <c r="A32" s="394"/>
      <c r="B32" s="477" t="s">
        <v>464</v>
      </c>
      <c r="C32" s="513">
        <v>2</v>
      </c>
      <c r="D32" s="513">
        <v>7</v>
      </c>
      <c r="E32" s="513">
        <v>6</v>
      </c>
      <c r="F32" s="527">
        <v>6</v>
      </c>
      <c r="G32" s="527">
        <v>21</v>
      </c>
      <c r="H32" s="395">
        <v>0</v>
      </c>
      <c r="L32" s="518"/>
    </row>
    <row r="33" spans="1:12" s="388" customFormat="1" ht="19.5" customHeight="1">
      <c r="A33" s="398"/>
      <c r="B33" s="479" t="s">
        <v>313</v>
      </c>
      <c r="C33" s="514">
        <v>0</v>
      </c>
      <c r="D33" s="514">
        <v>0</v>
      </c>
      <c r="E33" s="514">
        <v>4067</v>
      </c>
      <c r="F33" s="526">
        <v>-7273</v>
      </c>
      <c r="G33" s="526">
        <v>-3206</v>
      </c>
      <c r="H33" s="399">
        <v>0</v>
      </c>
      <c r="L33" s="518"/>
    </row>
    <row r="34" spans="1:12" s="388" customFormat="1" ht="19.5" customHeight="1" thickBot="1">
      <c r="A34" s="481" t="s">
        <v>465</v>
      </c>
      <c r="B34" s="423"/>
      <c r="C34" s="532">
        <v>3166</v>
      </c>
      <c r="D34" s="532">
        <v>3905</v>
      </c>
      <c r="E34" s="532">
        <v>-1569</v>
      </c>
      <c r="F34" s="532">
        <v>9654</v>
      </c>
      <c r="G34" s="532">
        <v>15156</v>
      </c>
      <c r="H34" s="532">
        <v>13500</v>
      </c>
      <c r="L34" s="518"/>
    </row>
    <row r="35" spans="1:12" s="388" customFormat="1" ht="19.5" customHeight="1" thickTop="1">
      <c r="A35" s="466" t="s">
        <v>383</v>
      </c>
      <c r="B35" s="403"/>
      <c r="C35" s="533">
        <v>15733</v>
      </c>
      <c r="D35" s="533">
        <v>16413</v>
      </c>
      <c r="E35" s="533">
        <v>15161</v>
      </c>
      <c r="F35" s="533">
        <v>15195</v>
      </c>
      <c r="G35" s="533">
        <v>62504</v>
      </c>
      <c r="H35" s="533">
        <v>66000</v>
      </c>
      <c r="L35" s="518"/>
    </row>
    <row r="36" spans="1:12" s="384" customFormat="1" ht="19.5" customHeight="1">
      <c r="A36" s="405"/>
      <c r="B36" s="465" t="s">
        <v>438</v>
      </c>
      <c r="C36" s="402">
        <v>0.33</v>
      </c>
      <c r="D36" s="402">
        <v>0.335</v>
      </c>
      <c r="E36" s="402">
        <v>0.289</v>
      </c>
      <c r="F36" s="402">
        <v>0.273</v>
      </c>
      <c r="G36" s="402">
        <v>0.305</v>
      </c>
      <c r="H36" s="402">
        <v>0.264</v>
      </c>
      <c r="L36" s="518"/>
    </row>
    <row r="37" spans="1:12" s="388" customFormat="1" ht="19.5" customHeight="1">
      <c r="A37" s="476" t="s">
        <v>439</v>
      </c>
      <c r="B37" s="401"/>
      <c r="C37" s="393">
        <v>8030</v>
      </c>
      <c r="D37" s="393">
        <v>6221</v>
      </c>
      <c r="E37" s="393">
        <v>10682</v>
      </c>
      <c r="F37" s="393">
        <v>8299</v>
      </c>
      <c r="G37" s="393">
        <v>33233</v>
      </c>
      <c r="H37" s="421">
        <v>45000</v>
      </c>
      <c r="L37" s="518"/>
    </row>
    <row r="38" spans="1:12" s="388" customFormat="1" ht="19.5" customHeight="1">
      <c r="A38" s="561" t="s">
        <v>452</v>
      </c>
      <c r="B38" s="561">
        <v>0</v>
      </c>
      <c r="C38" s="561" t="e">
        <v>#REF!</v>
      </c>
      <c r="D38" s="561" t="e">
        <v>#REF!</v>
      </c>
      <c r="E38" s="561" t="e">
        <v>#REF!</v>
      </c>
      <c r="F38" s="561" t="e">
        <v>#REF!</v>
      </c>
      <c r="G38" s="561" t="e">
        <v>#REF!</v>
      </c>
      <c r="H38" s="472"/>
      <c r="L38" s="518"/>
    </row>
    <row r="39" spans="1:12" s="388" customFormat="1" ht="19.5" customHeight="1">
      <c r="A39" s="384"/>
      <c r="B39" s="384"/>
      <c r="C39" s="406"/>
      <c r="D39" s="406"/>
      <c r="E39" s="406"/>
      <c r="F39" s="406"/>
      <c r="G39" s="406"/>
      <c r="H39" s="406"/>
      <c r="L39" s="518"/>
    </row>
    <row r="40" spans="1:8" ht="19.5" customHeight="1">
      <c r="A40" s="384" t="s">
        <v>466</v>
      </c>
      <c r="B40" s="384"/>
      <c r="C40" s="424"/>
      <c r="D40" s="424"/>
      <c r="E40" s="424"/>
      <c r="F40" s="424"/>
      <c r="H40" s="424" t="s">
        <v>424</v>
      </c>
    </row>
    <row r="41" spans="1:8" ht="21.75" customHeight="1">
      <c r="A41" s="550" t="s">
        <v>457</v>
      </c>
      <c r="B41" s="551">
        <v>0</v>
      </c>
      <c r="C41" s="557" t="s">
        <v>426</v>
      </c>
      <c r="D41" s="555"/>
      <c r="E41" s="555"/>
      <c r="F41" s="555"/>
      <c r="G41" s="556"/>
      <c r="H41" s="520"/>
    </row>
    <row r="42" spans="1:8" ht="15.75">
      <c r="A42" s="552">
        <v>0</v>
      </c>
      <c r="B42" s="553">
        <v>0</v>
      </c>
      <c r="C42" s="475" t="s">
        <v>427</v>
      </c>
      <c r="D42" s="475" t="s">
        <v>428</v>
      </c>
      <c r="E42" s="475" t="s">
        <v>429</v>
      </c>
      <c r="F42" s="475" t="s">
        <v>430</v>
      </c>
      <c r="G42" s="475" t="s">
        <v>431</v>
      </c>
      <c r="H42" s="475" t="s">
        <v>432</v>
      </c>
    </row>
    <row r="43" spans="1:12" ht="19.5" customHeight="1">
      <c r="A43" s="482" t="s">
        <v>467</v>
      </c>
      <c r="B43" s="425"/>
      <c r="C43" s="507">
        <v>111258</v>
      </c>
      <c r="D43" s="507">
        <v>113986</v>
      </c>
      <c r="E43" s="507">
        <v>122544</v>
      </c>
      <c r="F43" s="508">
        <v>122173</v>
      </c>
      <c r="G43" s="422">
        <v>0</v>
      </c>
      <c r="H43" s="422">
        <v>0</v>
      </c>
      <c r="L43" s="518"/>
    </row>
    <row r="44" spans="1:12" ht="19.5" customHeight="1">
      <c r="A44" s="405"/>
      <c r="B44" s="429" t="s">
        <v>468</v>
      </c>
      <c r="C44" s="509">
        <v>38131</v>
      </c>
      <c r="D44" s="509">
        <v>44791</v>
      </c>
      <c r="E44" s="509">
        <v>45924</v>
      </c>
      <c r="F44" s="509">
        <v>40066</v>
      </c>
      <c r="G44" s="390">
        <v>0</v>
      </c>
      <c r="H44" s="506">
        <v>39000</v>
      </c>
      <c r="L44" s="518"/>
    </row>
    <row r="45" spans="1:12" ht="19.5" customHeight="1">
      <c r="A45" s="405"/>
      <c r="B45" s="483" t="s">
        <v>469</v>
      </c>
      <c r="C45" s="510">
        <v>73127</v>
      </c>
      <c r="D45" s="510">
        <v>69195</v>
      </c>
      <c r="E45" s="510">
        <v>76619</v>
      </c>
      <c r="F45" s="510">
        <v>82107</v>
      </c>
      <c r="G45" s="392">
        <v>0</v>
      </c>
      <c r="H45" s="392">
        <v>0</v>
      </c>
      <c r="L45" s="518"/>
    </row>
    <row r="46" spans="1:12" ht="19.5" customHeight="1">
      <c r="A46" s="412" t="s">
        <v>470</v>
      </c>
      <c r="B46" s="407"/>
      <c r="C46" s="510">
        <v>227640</v>
      </c>
      <c r="D46" s="510">
        <v>223535</v>
      </c>
      <c r="E46" s="510">
        <v>219957</v>
      </c>
      <c r="F46" s="510">
        <v>229020</v>
      </c>
      <c r="G46" s="392">
        <v>0</v>
      </c>
      <c r="H46" s="392">
        <v>0</v>
      </c>
      <c r="L46" s="518"/>
    </row>
    <row r="47" spans="1:12" ht="19.5" customHeight="1">
      <c r="A47" s="412" t="s">
        <v>471</v>
      </c>
      <c r="B47" s="407"/>
      <c r="C47" s="511">
        <v>340196</v>
      </c>
      <c r="D47" s="511">
        <v>338759</v>
      </c>
      <c r="E47" s="511">
        <v>343679</v>
      </c>
      <c r="F47" s="511">
        <v>352312</v>
      </c>
      <c r="G47" s="422">
        <v>0</v>
      </c>
      <c r="H47" s="422">
        <v>0</v>
      </c>
      <c r="L47" s="518"/>
    </row>
    <row r="48" spans="1:12" ht="19.5" customHeight="1">
      <c r="A48" s="482" t="s">
        <v>472</v>
      </c>
      <c r="B48" s="410"/>
      <c r="C48" s="507">
        <v>64845</v>
      </c>
      <c r="D48" s="507">
        <v>66151</v>
      </c>
      <c r="E48" s="507">
        <v>79337</v>
      </c>
      <c r="F48" s="509">
        <v>85109</v>
      </c>
      <c r="G48" s="390">
        <v>0</v>
      </c>
      <c r="H48" s="390">
        <v>0</v>
      </c>
      <c r="L48" s="518"/>
    </row>
    <row r="49" spans="1:12" ht="19.5" customHeight="1">
      <c r="A49" s="405"/>
      <c r="B49" s="429" t="s">
        <v>473</v>
      </c>
      <c r="C49" s="509">
        <v>43283</v>
      </c>
      <c r="D49" s="509">
        <v>43905</v>
      </c>
      <c r="E49" s="509">
        <v>45230</v>
      </c>
      <c r="F49" s="509">
        <v>45294</v>
      </c>
      <c r="G49" s="390">
        <v>0</v>
      </c>
      <c r="H49" s="390">
        <v>0</v>
      </c>
      <c r="L49" s="518"/>
    </row>
    <row r="50" spans="1:12" ht="19.5" customHeight="1">
      <c r="A50" s="405"/>
      <c r="B50" s="483" t="s">
        <v>474</v>
      </c>
      <c r="C50" s="510">
        <v>21562</v>
      </c>
      <c r="D50" s="510">
        <v>22246</v>
      </c>
      <c r="E50" s="510">
        <v>34107</v>
      </c>
      <c r="F50" s="510">
        <v>39815</v>
      </c>
      <c r="G50" s="392">
        <v>0</v>
      </c>
      <c r="H50" s="392">
        <v>0</v>
      </c>
      <c r="L50" s="518"/>
    </row>
    <row r="51" spans="1:12" ht="19.5" customHeight="1">
      <c r="A51" s="484" t="s">
        <v>475</v>
      </c>
      <c r="B51" s="407"/>
      <c r="C51" s="507">
        <v>201020</v>
      </c>
      <c r="D51" s="507">
        <v>194458</v>
      </c>
      <c r="E51" s="507">
        <v>188834</v>
      </c>
      <c r="F51" s="507">
        <v>180832</v>
      </c>
      <c r="G51" s="422">
        <v>0</v>
      </c>
      <c r="H51" s="422">
        <v>0</v>
      </c>
      <c r="L51" s="518"/>
    </row>
    <row r="52" spans="1:12" ht="19.5" customHeight="1">
      <c r="A52" s="405"/>
      <c r="B52" s="429" t="s">
        <v>476</v>
      </c>
      <c r="C52" s="509">
        <v>199409</v>
      </c>
      <c r="D52" s="509">
        <v>189387</v>
      </c>
      <c r="E52" s="509">
        <v>183235</v>
      </c>
      <c r="F52" s="509">
        <v>180546</v>
      </c>
      <c r="G52" s="390">
        <v>0</v>
      </c>
      <c r="H52" s="390">
        <v>0</v>
      </c>
      <c r="L52" s="518"/>
    </row>
    <row r="53" spans="1:12" ht="19.5" customHeight="1">
      <c r="A53" s="430"/>
      <c r="B53" s="483" t="s">
        <v>477</v>
      </c>
      <c r="C53" s="510">
        <v>1611</v>
      </c>
      <c r="D53" s="510">
        <v>5071</v>
      </c>
      <c r="E53" s="510">
        <v>5599</v>
      </c>
      <c r="F53" s="510">
        <v>286</v>
      </c>
      <c r="G53" s="392">
        <v>0</v>
      </c>
      <c r="H53" s="392">
        <v>0</v>
      </c>
      <c r="L53" s="518"/>
    </row>
    <row r="54" spans="1:12" ht="19.5" customHeight="1">
      <c r="A54" s="417" t="s">
        <v>478</v>
      </c>
      <c r="B54" s="407"/>
      <c r="C54" s="510">
        <v>265865</v>
      </c>
      <c r="D54" s="510">
        <v>260609</v>
      </c>
      <c r="E54" s="510">
        <v>268170</v>
      </c>
      <c r="F54" s="510">
        <v>265941</v>
      </c>
      <c r="G54" s="392">
        <v>0</v>
      </c>
      <c r="H54" s="392">
        <v>0</v>
      </c>
      <c r="L54" s="518"/>
    </row>
    <row r="55" spans="1:12" ht="19.5" customHeight="1">
      <c r="A55" s="482" t="s">
        <v>479</v>
      </c>
      <c r="B55" s="410"/>
      <c r="C55" s="507">
        <v>75504</v>
      </c>
      <c r="D55" s="507">
        <v>78670</v>
      </c>
      <c r="E55" s="507">
        <v>76362</v>
      </c>
      <c r="F55" s="507">
        <v>85277</v>
      </c>
      <c r="G55" s="397">
        <v>0</v>
      </c>
      <c r="H55" s="397">
        <v>0</v>
      </c>
      <c r="L55" s="518"/>
    </row>
    <row r="56" spans="1:12" ht="19.5" customHeight="1">
      <c r="A56" s="431"/>
      <c r="B56" s="485" t="s">
        <v>480</v>
      </c>
      <c r="C56" s="509">
        <v>67753</v>
      </c>
      <c r="D56" s="509">
        <v>67754</v>
      </c>
      <c r="E56" s="509">
        <v>67754</v>
      </c>
      <c r="F56" s="509">
        <v>67754</v>
      </c>
      <c r="G56" s="390">
        <v>0</v>
      </c>
      <c r="H56" s="390">
        <v>0</v>
      </c>
      <c r="L56" s="518"/>
    </row>
    <row r="57" spans="1:12" ht="19.5" customHeight="1">
      <c r="A57" s="430"/>
      <c r="B57" s="483" t="s">
        <v>481</v>
      </c>
      <c r="C57" s="510">
        <v>7751</v>
      </c>
      <c r="D57" s="510">
        <v>10917</v>
      </c>
      <c r="E57" s="510">
        <v>8609</v>
      </c>
      <c r="F57" s="510">
        <v>17524</v>
      </c>
      <c r="G57" s="392">
        <v>0</v>
      </c>
      <c r="H57" s="392">
        <v>0</v>
      </c>
      <c r="L57" s="518"/>
    </row>
    <row r="58" spans="1:12" ht="19.5" customHeight="1" thickBot="1">
      <c r="A58" s="484" t="s">
        <v>482</v>
      </c>
      <c r="B58" s="414"/>
      <c r="C58" s="507">
        <v>74330</v>
      </c>
      <c r="D58" s="507">
        <v>78151</v>
      </c>
      <c r="E58" s="507">
        <v>75509</v>
      </c>
      <c r="F58" s="507">
        <v>86371</v>
      </c>
      <c r="G58" s="512">
        <v>0</v>
      </c>
      <c r="H58" s="507">
        <v>96900</v>
      </c>
      <c r="L58" s="518"/>
    </row>
    <row r="59" spans="1:12" ht="19.5" customHeight="1" thickTop="1">
      <c r="A59" s="486" t="s">
        <v>483</v>
      </c>
      <c r="B59" s="410"/>
      <c r="C59" s="433">
        <v>242406</v>
      </c>
      <c r="D59" s="433">
        <v>237265</v>
      </c>
      <c r="E59" s="433">
        <v>232661</v>
      </c>
      <c r="F59" s="433">
        <v>226349</v>
      </c>
      <c r="G59" s="434">
        <v>0</v>
      </c>
      <c r="H59" s="434">
        <v>212000</v>
      </c>
      <c r="L59" s="518"/>
    </row>
    <row r="60" spans="1:12" ht="19.5" customHeight="1">
      <c r="A60" s="405"/>
      <c r="B60" s="429" t="s">
        <v>484</v>
      </c>
      <c r="C60" s="427">
        <v>139894</v>
      </c>
      <c r="D60" s="427">
        <v>137788</v>
      </c>
      <c r="E60" s="427">
        <v>133932</v>
      </c>
      <c r="F60" s="427">
        <v>134775</v>
      </c>
      <c r="G60" s="435">
        <v>0</v>
      </c>
      <c r="H60" s="435">
        <v>0</v>
      </c>
      <c r="L60" s="518"/>
    </row>
    <row r="61" spans="1:12" ht="19.5" customHeight="1">
      <c r="A61" s="405"/>
      <c r="B61" s="487" t="s">
        <v>485</v>
      </c>
      <c r="C61" s="426">
        <v>69321</v>
      </c>
      <c r="D61" s="426">
        <v>68792</v>
      </c>
      <c r="E61" s="426">
        <v>68297</v>
      </c>
      <c r="F61" s="426">
        <v>58768</v>
      </c>
      <c r="G61" s="432">
        <v>0</v>
      </c>
      <c r="H61" s="432">
        <v>0</v>
      </c>
      <c r="L61" s="518"/>
    </row>
    <row r="62" spans="1:12" ht="19.5" customHeight="1">
      <c r="A62" s="405"/>
      <c r="B62" s="487" t="s">
        <v>486</v>
      </c>
      <c r="C62" s="426">
        <v>10851</v>
      </c>
      <c r="D62" s="426">
        <v>10841</v>
      </c>
      <c r="E62" s="426">
        <v>10832</v>
      </c>
      <c r="F62" s="426">
        <v>10822</v>
      </c>
      <c r="G62" s="432">
        <v>0</v>
      </c>
      <c r="H62" s="432">
        <v>0</v>
      </c>
      <c r="L62" s="518"/>
    </row>
    <row r="63" spans="1:12" ht="19.5" customHeight="1">
      <c r="A63" s="405"/>
      <c r="B63" s="487" t="s">
        <v>487</v>
      </c>
      <c r="C63" s="426">
        <v>21676</v>
      </c>
      <c r="D63" s="426">
        <v>19405</v>
      </c>
      <c r="E63" s="426">
        <v>19336</v>
      </c>
      <c r="F63" s="426">
        <v>21789</v>
      </c>
      <c r="G63" s="432">
        <v>0</v>
      </c>
      <c r="H63" s="432">
        <v>0</v>
      </c>
      <c r="L63" s="518"/>
    </row>
    <row r="64" spans="1:12" ht="19.5" customHeight="1">
      <c r="A64" s="405"/>
      <c r="B64" s="483" t="s">
        <v>419</v>
      </c>
      <c r="C64" s="428">
        <v>664</v>
      </c>
      <c r="D64" s="428">
        <v>438</v>
      </c>
      <c r="E64" s="428">
        <v>263</v>
      </c>
      <c r="F64" s="428">
        <v>194</v>
      </c>
      <c r="G64" s="413">
        <v>0</v>
      </c>
      <c r="H64" s="413">
        <v>0</v>
      </c>
      <c r="L64" s="518"/>
    </row>
    <row r="65" spans="1:12" ht="19.5" customHeight="1">
      <c r="A65" s="488" t="s">
        <v>488</v>
      </c>
      <c r="B65" s="436"/>
      <c r="C65" s="428">
        <v>204275</v>
      </c>
      <c r="D65" s="428">
        <v>192474</v>
      </c>
      <c r="E65" s="428">
        <v>186737</v>
      </c>
      <c r="F65" s="428">
        <v>186282</v>
      </c>
      <c r="G65" s="413">
        <v>0</v>
      </c>
      <c r="H65" s="413">
        <v>173000</v>
      </c>
      <c r="L65" s="518"/>
    </row>
    <row r="66" spans="1:12" ht="19.5" customHeight="1">
      <c r="A66" s="489" t="s">
        <v>489</v>
      </c>
      <c r="B66" s="437"/>
      <c r="C66" s="438">
        <v>3.15</v>
      </c>
      <c r="D66" s="438">
        <v>2.9</v>
      </c>
      <c r="E66" s="438">
        <v>2.86</v>
      </c>
      <c r="F66" s="474">
        <v>2.98</v>
      </c>
      <c r="G66" s="439">
        <v>0</v>
      </c>
      <c r="H66" s="474">
        <v>2.48</v>
      </c>
      <c r="L66" s="518"/>
    </row>
    <row r="67" spans="1:12" ht="19.5" customHeight="1">
      <c r="A67" s="489" t="s">
        <v>490</v>
      </c>
      <c r="B67" s="437"/>
      <c r="C67" s="438">
        <v>2.75</v>
      </c>
      <c r="D67" s="438">
        <v>2.46</v>
      </c>
      <c r="E67" s="438">
        <v>2.47</v>
      </c>
      <c r="F67" s="474">
        <v>2.16</v>
      </c>
      <c r="G67" s="439">
        <v>0</v>
      </c>
      <c r="H67" s="474">
        <v>1.79</v>
      </c>
      <c r="L67" s="518"/>
    </row>
    <row r="68" spans="1:12" ht="19.5" customHeight="1">
      <c r="A68" s="561" t="s">
        <v>491</v>
      </c>
      <c r="B68" s="561">
        <v>0</v>
      </c>
      <c r="C68" s="561" t="e">
        <v>#REF!</v>
      </c>
      <c r="D68" s="561" t="e">
        <v>#REF!</v>
      </c>
      <c r="E68" s="561" t="e">
        <v>#REF!</v>
      </c>
      <c r="F68" s="561" t="e">
        <v>#REF!</v>
      </c>
      <c r="G68" s="561" t="e">
        <v>#REF!</v>
      </c>
      <c r="H68" s="472"/>
      <c r="L68" s="518"/>
    </row>
    <row r="69" spans="1:12" ht="19.5" customHeight="1">
      <c r="A69" s="558" t="s">
        <v>492</v>
      </c>
      <c r="B69" s="558">
        <v>0</v>
      </c>
      <c r="C69" s="558" t="e">
        <v>#REF!</v>
      </c>
      <c r="D69" s="558" t="e">
        <v>#REF!</v>
      </c>
      <c r="E69" s="558" t="e">
        <v>#REF!</v>
      </c>
      <c r="F69" s="558" t="e">
        <v>#REF!</v>
      </c>
      <c r="G69" s="558" t="e">
        <v>#REF!</v>
      </c>
      <c r="H69" s="472"/>
      <c r="L69" s="518"/>
    </row>
    <row r="70" spans="1:12" ht="19.5" customHeight="1">
      <c r="A70" s="558" t="s">
        <v>493</v>
      </c>
      <c r="B70" s="558">
        <v>0</v>
      </c>
      <c r="C70" s="558" t="e">
        <v>#REF!</v>
      </c>
      <c r="D70" s="558" t="e">
        <v>#REF!</v>
      </c>
      <c r="E70" s="558" t="e">
        <v>#REF!</v>
      </c>
      <c r="F70" s="558" t="e">
        <v>#REF!</v>
      </c>
      <c r="G70" s="558" t="e">
        <v>#REF!</v>
      </c>
      <c r="H70" s="472"/>
      <c r="L70" s="518"/>
    </row>
    <row r="71" spans="1:12" ht="19.5" customHeight="1">
      <c r="A71" s="440"/>
      <c r="B71" s="440"/>
      <c r="L71" s="518"/>
    </row>
    <row r="72" spans="1:8" ht="19.5" customHeight="1">
      <c r="A72" s="384" t="s">
        <v>494</v>
      </c>
      <c r="B72" s="384"/>
      <c r="C72" s="441"/>
      <c r="D72" s="441"/>
      <c r="E72" s="441"/>
      <c r="F72" s="441"/>
      <c r="H72" s="424" t="s">
        <v>424</v>
      </c>
    </row>
    <row r="73" spans="1:8" ht="22.5" customHeight="1">
      <c r="A73" s="550" t="s">
        <v>457</v>
      </c>
      <c r="B73" s="551">
        <v>0</v>
      </c>
      <c r="C73" s="557" t="s">
        <v>426</v>
      </c>
      <c r="D73" s="555"/>
      <c r="E73" s="555"/>
      <c r="F73" s="555"/>
      <c r="G73" s="556"/>
      <c r="H73" s="520"/>
    </row>
    <row r="74" spans="1:8" ht="15.75">
      <c r="A74" s="552">
        <v>0</v>
      </c>
      <c r="B74" s="553">
        <v>0</v>
      </c>
      <c r="C74" s="475" t="s">
        <v>427</v>
      </c>
      <c r="D74" s="475" t="s">
        <v>428</v>
      </c>
      <c r="E74" s="475" t="s">
        <v>429</v>
      </c>
      <c r="F74" s="475" t="s">
        <v>430</v>
      </c>
      <c r="G74" s="475" t="s">
        <v>431</v>
      </c>
      <c r="H74" s="475" t="s">
        <v>432</v>
      </c>
    </row>
    <row r="75" spans="1:12" ht="19.5" customHeight="1">
      <c r="A75" s="490" t="s">
        <v>495</v>
      </c>
      <c r="B75" s="442"/>
      <c r="C75" s="515">
        <v>12458</v>
      </c>
      <c r="D75" s="515">
        <v>19899</v>
      </c>
      <c r="E75" s="515">
        <v>13538</v>
      </c>
      <c r="F75" s="515">
        <v>11147</v>
      </c>
      <c r="G75" s="515">
        <v>57042</v>
      </c>
      <c r="H75" s="413">
        <v>0</v>
      </c>
      <c r="L75" s="518"/>
    </row>
    <row r="76" spans="1:12" ht="19.5" customHeight="1">
      <c r="A76" s="480" t="s">
        <v>496</v>
      </c>
      <c r="B76" s="442"/>
      <c r="C76" s="530">
        <v>-10260</v>
      </c>
      <c r="D76" s="530">
        <v>-10308</v>
      </c>
      <c r="E76" s="530">
        <v>-7037</v>
      </c>
      <c r="F76" s="530">
        <v>-7209</v>
      </c>
      <c r="G76" s="530">
        <v>-34814</v>
      </c>
      <c r="H76" s="439">
        <v>0</v>
      </c>
      <c r="L76" s="518"/>
    </row>
    <row r="77" spans="1:12" ht="19.5" customHeight="1">
      <c r="A77" s="480" t="s">
        <v>497</v>
      </c>
      <c r="B77" s="442"/>
      <c r="C77" s="530">
        <v>-9119</v>
      </c>
      <c r="D77" s="530">
        <v>-5431</v>
      </c>
      <c r="E77" s="530">
        <v>-5367</v>
      </c>
      <c r="F77" s="530">
        <v>-7301</v>
      </c>
      <c r="G77" s="530">
        <v>-27219</v>
      </c>
      <c r="H77" s="439">
        <v>0</v>
      </c>
      <c r="L77" s="518"/>
    </row>
    <row r="78" spans="1:12" ht="19.5" customHeight="1">
      <c r="A78" s="443"/>
      <c r="B78" s="491" t="s">
        <v>498</v>
      </c>
      <c r="C78" s="530">
        <v>-6921</v>
      </c>
      <c r="D78" s="530">
        <v>4160</v>
      </c>
      <c r="E78" s="530">
        <v>1134</v>
      </c>
      <c r="F78" s="530">
        <v>-3363</v>
      </c>
      <c r="G78" s="530">
        <v>-4990</v>
      </c>
      <c r="H78" s="439">
        <v>0</v>
      </c>
      <c r="L78" s="518"/>
    </row>
    <row r="79" spans="1:12" ht="19.5" customHeight="1">
      <c r="A79" s="412" t="s">
        <v>499</v>
      </c>
      <c r="B79" s="407"/>
      <c r="C79" s="531">
        <v>36477</v>
      </c>
      <c r="D79" s="531">
        <v>40637</v>
      </c>
      <c r="E79" s="531">
        <v>41770</v>
      </c>
      <c r="F79" s="531">
        <v>38412</v>
      </c>
      <c r="G79" s="531">
        <v>38412</v>
      </c>
      <c r="H79" s="439">
        <v>0</v>
      </c>
      <c r="L79" s="518"/>
    </row>
    <row r="80" spans="1:12" ht="19.5" customHeight="1">
      <c r="A80" s="440"/>
      <c r="B80" s="440"/>
      <c r="L80" s="518"/>
    </row>
    <row r="81" spans="1:2" ht="19.5" customHeight="1">
      <c r="A81" s="384" t="s">
        <v>500</v>
      </c>
      <c r="B81" s="384"/>
    </row>
    <row r="82" spans="1:8" ht="22.5" customHeight="1">
      <c r="A82" s="550" t="s">
        <v>457</v>
      </c>
      <c r="B82" s="551">
        <v>0</v>
      </c>
      <c r="C82" s="554" t="s">
        <v>426</v>
      </c>
      <c r="D82" s="555"/>
      <c r="E82" s="555"/>
      <c r="F82" s="555"/>
      <c r="G82" s="556"/>
      <c r="H82" s="520"/>
    </row>
    <row r="83" spans="1:8" ht="15.75">
      <c r="A83" s="552">
        <v>0</v>
      </c>
      <c r="B83" s="553">
        <v>0</v>
      </c>
      <c r="C83" s="475" t="s">
        <v>427</v>
      </c>
      <c r="D83" s="475" t="s">
        <v>428</v>
      </c>
      <c r="E83" s="475" t="s">
        <v>429</v>
      </c>
      <c r="F83" s="475" t="s">
        <v>430</v>
      </c>
      <c r="G83" s="475" t="s">
        <v>431</v>
      </c>
      <c r="H83" s="475" t="s">
        <v>432</v>
      </c>
    </row>
    <row r="84" spans="1:12" ht="19.5" customHeight="1">
      <c r="A84" s="417" t="s">
        <v>501</v>
      </c>
      <c r="B84" s="407"/>
      <c r="C84" s="444">
        <v>200</v>
      </c>
      <c r="D84" s="444">
        <v>200</v>
      </c>
      <c r="E84" s="444">
        <v>200</v>
      </c>
      <c r="F84" s="444">
        <v>200</v>
      </c>
      <c r="G84" s="444">
        <v>800</v>
      </c>
      <c r="H84" s="409">
        <v>800</v>
      </c>
      <c r="L84" s="518"/>
    </row>
    <row r="85" spans="1:12" ht="19.5" customHeight="1">
      <c r="A85" s="412" t="s">
        <v>502</v>
      </c>
      <c r="B85" s="410"/>
      <c r="C85" s="445">
        <v>37948</v>
      </c>
      <c r="D85" s="445">
        <v>30277</v>
      </c>
      <c r="E85" s="445">
        <v>18864</v>
      </c>
      <c r="F85" s="501">
        <v>18737</v>
      </c>
      <c r="G85" s="409">
        <v>0</v>
      </c>
      <c r="H85" s="409">
        <v>0</v>
      </c>
      <c r="L85" s="518"/>
    </row>
    <row r="86" spans="1:12" ht="19.5" customHeight="1" thickBot="1">
      <c r="A86" s="492" t="s">
        <v>503</v>
      </c>
      <c r="B86" s="446"/>
      <c r="C86" s="447">
        <v>0.021</v>
      </c>
      <c r="D86" s="447">
        <v>0.026</v>
      </c>
      <c r="E86" s="447">
        <v>0.042</v>
      </c>
      <c r="F86" s="447">
        <v>0.043</v>
      </c>
      <c r="G86" s="432">
        <v>0</v>
      </c>
      <c r="H86" s="432">
        <v>0</v>
      </c>
      <c r="L86" s="518"/>
    </row>
    <row r="87" spans="1:12" ht="19.5" customHeight="1" thickTop="1">
      <c r="A87" s="417" t="s">
        <v>504</v>
      </c>
      <c r="B87" s="410"/>
      <c r="C87" s="448">
        <v>3465165</v>
      </c>
      <c r="D87" s="448">
        <v>3465180</v>
      </c>
      <c r="E87" s="448">
        <v>3465180</v>
      </c>
      <c r="F87" s="428">
        <v>3465180</v>
      </c>
      <c r="G87" s="449">
        <v>0</v>
      </c>
      <c r="H87" s="449">
        <v>0</v>
      </c>
      <c r="L87" s="518"/>
    </row>
    <row r="88" spans="1:12" ht="19.5" customHeight="1">
      <c r="A88" s="412" t="s">
        <v>505</v>
      </c>
      <c r="B88" s="407"/>
      <c r="C88" s="448">
        <v>3464227</v>
      </c>
      <c r="D88" s="448">
        <v>3464700</v>
      </c>
      <c r="E88" s="448">
        <v>3464861</v>
      </c>
      <c r="F88" s="428">
        <v>3464940</v>
      </c>
      <c r="G88" s="409">
        <v>0</v>
      </c>
      <c r="H88" s="409">
        <v>0</v>
      </c>
      <c r="L88" s="518"/>
    </row>
    <row r="89" spans="1:12" ht="19.5" customHeight="1">
      <c r="A89" s="412" t="s">
        <v>506</v>
      </c>
      <c r="B89" s="407"/>
      <c r="C89" s="450">
        <v>900.63</v>
      </c>
      <c r="D89" s="450">
        <v>2014.22</v>
      </c>
      <c r="E89" s="450">
        <v>1547.99</v>
      </c>
      <c r="F89" s="502">
        <v>2772.84</v>
      </c>
      <c r="G89" s="467">
        <v>4320.98</v>
      </c>
      <c r="H89" s="467">
        <v>3842.98</v>
      </c>
      <c r="L89" s="518"/>
    </row>
    <row r="90" spans="1:12" ht="19.5" customHeight="1" thickBot="1">
      <c r="A90" s="492" t="s">
        <v>507</v>
      </c>
      <c r="B90" s="446"/>
      <c r="C90" s="451">
        <v>865.19</v>
      </c>
      <c r="D90" s="451">
        <v>1940.75</v>
      </c>
      <c r="E90" s="451">
        <v>1513.67</v>
      </c>
      <c r="F90" s="503">
        <v>2657.5</v>
      </c>
      <c r="G90" s="499">
        <v>4167.8</v>
      </c>
      <c r="H90" s="432">
        <v>0</v>
      </c>
      <c r="L90" s="518"/>
    </row>
    <row r="91" spans="1:12" ht="19.5" customHeight="1" thickBot="1" thickTop="1">
      <c r="A91" s="493" t="s">
        <v>508</v>
      </c>
      <c r="B91" s="452"/>
      <c r="C91" s="453">
        <v>8.23</v>
      </c>
      <c r="D91" s="453">
        <v>4.53</v>
      </c>
      <c r="E91" s="453">
        <v>4.18</v>
      </c>
      <c r="F91" s="453">
        <v>4.22</v>
      </c>
      <c r="G91" s="455">
        <v>0</v>
      </c>
      <c r="H91" s="455">
        <v>0</v>
      </c>
      <c r="L91" s="518"/>
    </row>
    <row r="92" spans="1:12" ht="19.5" customHeight="1" thickTop="1">
      <c r="A92" s="494" t="s">
        <v>509</v>
      </c>
      <c r="B92" s="410"/>
      <c r="C92" s="448">
        <v>124746</v>
      </c>
      <c r="D92" s="448">
        <v>68645</v>
      </c>
      <c r="E92" s="448">
        <v>63309</v>
      </c>
      <c r="F92" s="448">
        <v>63933</v>
      </c>
      <c r="G92" s="413">
        <v>0</v>
      </c>
      <c r="H92" s="413">
        <v>0</v>
      </c>
      <c r="L92" s="518"/>
    </row>
    <row r="93" spans="1:12" ht="19.5" customHeight="1">
      <c r="A93" s="484" t="s">
        <v>488</v>
      </c>
      <c r="B93" s="456"/>
      <c r="C93" s="457">
        <v>204275</v>
      </c>
      <c r="D93" s="457">
        <v>192474</v>
      </c>
      <c r="E93" s="457">
        <v>186737</v>
      </c>
      <c r="F93" s="457">
        <v>186282</v>
      </c>
      <c r="G93" s="432">
        <v>0</v>
      </c>
      <c r="H93" s="432">
        <v>0</v>
      </c>
      <c r="L93" s="518"/>
    </row>
    <row r="94" spans="1:12" ht="19.5" customHeight="1">
      <c r="A94" s="412" t="s">
        <v>510</v>
      </c>
      <c r="B94" s="407"/>
      <c r="C94" s="458">
        <v>329021</v>
      </c>
      <c r="D94" s="458">
        <v>261119</v>
      </c>
      <c r="E94" s="458">
        <v>250045</v>
      </c>
      <c r="F94" s="458">
        <v>250215</v>
      </c>
      <c r="G94" s="409">
        <v>0</v>
      </c>
      <c r="H94" s="458">
        <v>173000</v>
      </c>
      <c r="L94" s="518"/>
    </row>
    <row r="95" spans="1:12" ht="19.5" customHeight="1" thickBot="1">
      <c r="A95" s="459" t="s">
        <v>511</v>
      </c>
      <c r="B95" s="460"/>
      <c r="C95" s="461">
        <v>5.07</v>
      </c>
      <c r="D95" s="461">
        <v>3.93</v>
      </c>
      <c r="E95" s="461">
        <v>3.83</v>
      </c>
      <c r="F95" s="461">
        <v>4</v>
      </c>
      <c r="G95" s="462">
        <v>0</v>
      </c>
      <c r="H95" s="462">
        <v>0</v>
      </c>
      <c r="L95" s="518"/>
    </row>
    <row r="96" spans="1:12" ht="19.5" customHeight="1" thickBot="1" thickTop="1">
      <c r="A96" s="493" t="s">
        <v>512</v>
      </c>
      <c r="B96" s="452"/>
      <c r="C96" s="463">
        <v>1306</v>
      </c>
      <c r="D96" s="463">
        <v>1212</v>
      </c>
      <c r="E96" s="463">
        <v>1198</v>
      </c>
      <c r="F96" s="454">
        <v>1196</v>
      </c>
      <c r="G96" s="455">
        <v>0</v>
      </c>
      <c r="H96" s="455">
        <v>0</v>
      </c>
      <c r="L96" s="518"/>
    </row>
    <row r="97" spans="1:8" ht="19.5" customHeight="1" thickTop="1">
      <c r="A97" s="495" t="s">
        <v>513</v>
      </c>
      <c r="B97" s="468"/>
      <c r="C97" s="469"/>
      <c r="D97" s="469"/>
      <c r="E97" s="469"/>
      <c r="F97" s="470"/>
      <c r="G97" s="471"/>
      <c r="H97" s="471"/>
    </row>
    <row r="98" ht="19.5" customHeight="1">
      <c r="A98" s="495" t="s">
        <v>514</v>
      </c>
    </row>
    <row r="99" ht="19.5" customHeight="1">
      <c r="A99" s="495" t="s">
        <v>515</v>
      </c>
    </row>
    <row r="102" spans="2:5" ht="19.5" customHeight="1">
      <c r="B102" s="521"/>
      <c r="C102" s="522"/>
      <c r="D102" s="522"/>
      <c r="E102" s="522"/>
    </row>
    <row r="103" spans="2:5" ht="19.5" customHeight="1">
      <c r="B103" s="521"/>
      <c r="C103" s="523"/>
      <c r="D103" s="523"/>
      <c r="E103" s="523"/>
    </row>
  </sheetData>
  <mergeCells count="15">
    <mergeCell ref="A68:G68"/>
    <mergeCell ref="A7:B8"/>
    <mergeCell ref="A4:G4"/>
    <mergeCell ref="A38:G38"/>
    <mergeCell ref="C41:G41"/>
    <mergeCell ref="A2:H2"/>
    <mergeCell ref="A41:B42"/>
    <mergeCell ref="A82:B83"/>
    <mergeCell ref="C82:G82"/>
    <mergeCell ref="A73:B74"/>
    <mergeCell ref="C73:G73"/>
    <mergeCell ref="A70:G70"/>
    <mergeCell ref="A3:H3"/>
    <mergeCell ref="A69:G69"/>
    <mergeCell ref="C7:G7"/>
  </mergeCells>
  <printOptions horizontalCentered="1"/>
  <pageMargins left="0.3937007874015748" right="0.3937007874015748" top="0.94" bottom="0.3937007874015748" header="0.35433070866141736" footer="0.5118110236220472"/>
  <pageSetup fitToHeight="2" horizontalDpi="600" verticalDpi="600" orientation="portrait" paperSize="9" scale="57" r:id="rId2"/>
  <headerFooter alignWithMargins="0">
    <oddHeader>&amp;L&amp;G</oddHeader>
  </headerFooter>
  <rowBreaks count="1" manualBreakCount="1">
    <brk id="71" max="15" man="1"/>
  </rowBreaks>
  <legacyDrawingHF r:id="rId1"/>
</worksheet>
</file>

<file path=xl/worksheets/sheet3.xml><?xml version="1.0" encoding="utf-8"?>
<worksheet xmlns="http://schemas.openxmlformats.org/spreadsheetml/2006/main" xmlns:r="http://schemas.openxmlformats.org/officeDocument/2006/relationships">
  <sheetPr codeName="Sheet13">
    <tabColor indexed="44"/>
    <pageSetUpPr fitToPage="1"/>
  </sheetPr>
  <dimension ref="A1:I37"/>
  <sheetViews>
    <sheetView showGridLines="0" zoomScale="75" zoomScaleNormal="75" zoomScaleSheetLayoutView="75" workbookViewId="0" topLeftCell="A10">
      <selection activeCell="A10" sqref="A1:IV16384"/>
    </sheetView>
  </sheetViews>
  <sheetFormatPr defaultColWidth="9.00390625" defaultRowHeight="19.5" customHeight="1"/>
  <cols>
    <col min="1" max="1" width="4.125" style="380" customWidth="1"/>
    <col min="2" max="2" width="37.75390625" style="380" customWidth="1"/>
    <col min="3" max="8" width="17.75390625" style="381" customWidth="1"/>
    <col min="9" max="9" width="11.50390625" style="380" bestFit="1" customWidth="1"/>
    <col min="10" max="10" width="9.00390625" style="380" customWidth="1"/>
    <col min="11" max="11" width="13.125" style="380" customWidth="1"/>
    <col min="12" max="13" width="12.125" style="380" bestFit="1" customWidth="1"/>
    <col min="14" max="14" width="9.125" style="380" bestFit="1" customWidth="1"/>
    <col min="15" max="16384" width="9.00390625" style="380" customWidth="1"/>
  </cols>
  <sheetData>
    <row r="1" ht="19.5" customHeight="1">
      <c r="H1" s="382">
        <v>41040</v>
      </c>
    </row>
    <row r="2" spans="1:8" ht="25.5" customHeight="1">
      <c r="A2" s="549" t="s">
        <v>422</v>
      </c>
      <c r="B2" s="549"/>
      <c r="C2" s="549"/>
      <c r="D2" s="549"/>
      <c r="E2" s="549"/>
      <c r="F2" s="549"/>
      <c r="G2" s="549"/>
      <c r="H2" s="549"/>
    </row>
    <row r="3" spans="1:8" ht="25.5" customHeight="1">
      <c r="A3" s="549" t="s">
        <v>446</v>
      </c>
      <c r="B3" s="549"/>
      <c r="C3" s="549"/>
      <c r="D3" s="549"/>
      <c r="E3" s="549"/>
      <c r="F3" s="549"/>
      <c r="G3" s="549"/>
      <c r="H3" s="549"/>
    </row>
    <row r="4" spans="1:8" ht="19.5" customHeight="1">
      <c r="A4" s="562" t="s">
        <v>447</v>
      </c>
      <c r="B4" s="562"/>
      <c r="C4" s="562"/>
      <c r="D4" s="562"/>
      <c r="E4" s="562"/>
      <c r="F4" s="562"/>
      <c r="G4" s="562"/>
      <c r="H4" s="383"/>
    </row>
    <row r="5" spans="1:8" ht="19.5" customHeight="1">
      <c r="A5" s="383"/>
      <c r="B5" s="383"/>
      <c r="C5" s="383"/>
      <c r="D5" s="383"/>
      <c r="E5" s="383"/>
      <c r="F5" s="383"/>
      <c r="G5" s="383"/>
      <c r="H5" s="383"/>
    </row>
    <row r="6" spans="1:8" s="384" customFormat="1" ht="19.5" customHeight="1">
      <c r="A6" s="384" t="s">
        <v>418</v>
      </c>
      <c r="C6" s="385"/>
      <c r="D6" s="385"/>
      <c r="E6" s="385"/>
      <c r="F6" s="385"/>
      <c r="H6" s="424" t="s">
        <v>424</v>
      </c>
    </row>
    <row r="7" spans="1:8" s="384" customFormat="1" ht="22.5" customHeight="1">
      <c r="A7" s="550" t="s">
        <v>448</v>
      </c>
      <c r="B7" s="551"/>
      <c r="C7" s="557" t="s">
        <v>426</v>
      </c>
      <c r="D7" s="559"/>
      <c r="E7" s="559"/>
      <c r="F7" s="559"/>
      <c r="G7" s="560"/>
      <c r="H7" s="505"/>
    </row>
    <row r="8" spans="1:8" s="384" customFormat="1" ht="15.75">
      <c r="A8" s="552"/>
      <c r="B8" s="553"/>
      <c r="C8" s="475" t="s">
        <v>427</v>
      </c>
      <c r="D8" s="475" t="s">
        <v>428</v>
      </c>
      <c r="E8" s="475" t="s">
        <v>429</v>
      </c>
      <c r="F8" s="475" t="s">
        <v>430</v>
      </c>
      <c r="G8" s="475" t="s">
        <v>431</v>
      </c>
      <c r="H8" s="475" t="s">
        <v>432</v>
      </c>
    </row>
    <row r="9" spans="1:8" s="388" customFormat="1" ht="19.5" customHeight="1">
      <c r="A9" s="389" t="s">
        <v>433</v>
      </c>
      <c r="B9" s="386"/>
      <c r="C9" s="387">
        <v>35548</v>
      </c>
      <c r="D9" s="387">
        <v>37529</v>
      </c>
      <c r="E9" s="387">
        <v>41669</v>
      </c>
      <c r="F9" s="387">
        <v>45323</v>
      </c>
      <c r="G9" s="387">
        <v>160069</v>
      </c>
      <c r="H9" s="387">
        <v>215000</v>
      </c>
    </row>
    <row r="10" spans="1:8" s="388" customFormat="1" ht="19.5" customHeight="1">
      <c r="A10" s="389"/>
      <c r="B10" s="476" t="s">
        <v>449</v>
      </c>
      <c r="C10" s="387">
        <v>28286</v>
      </c>
      <c r="D10" s="387">
        <v>29215</v>
      </c>
      <c r="E10" s="387">
        <v>31244</v>
      </c>
      <c r="F10" s="387">
        <v>32555</v>
      </c>
      <c r="G10" s="387">
        <v>121299</v>
      </c>
      <c r="H10" s="390">
        <v>0</v>
      </c>
    </row>
    <row r="11" spans="1:8" s="388" customFormat="1" ht="19.5" customHeight="1">
      <c r="A11" s="389"/>
      <c r="B11" s="490" t="s">
        <v>450</v>
      </c>
      <c r="C11" s="391">
        <v>7262</v>
      </c>
      <c r="D11" s="391">
        <v>8314</v>
      </c>
      <c r="E11" s="391">
        <v>10424</v>
      </c>
      <c r="F11" s="391">
        <v>12769</v>
      </c>
      <c r="G11" s="392">
        <v>38770</v>
      </c>
      <c r="H11" s="392">
        <v>0</v>
      </c>
    </row>
    <row r="12" spans="1:8" s="388" customFormat="1" ht="19.5" customHeight="1">
      <c r="A12" s="476" t="s">
        <v>434</v>
      </c>
      <c r="B12" s="386"/>
      <c r="C12" s="393">
        <v>33054</v>
      </c>
      <c r="D12" s="393">
        <v>34375</v>
      </c>
      <c r="E12" s="393">
        <v>39727</v>
      </c>
      <c r="F12" s="393">
        <v>43277</v>
      </c>
      <c r="G12" s="390">
        <v>150432</v>
      </c>
      <c r="H12" s="390">
        <v>198000</v>
      </c>
    </row>
    <row r="13" spans="1:8" s="388" customFormat="1" ht="19.5" customHeight="1">
      <c r="A13" s="394"/>
      <c r="B13" s="477" t="s">
        <v>435</v>
      </c>
      <c r="C13" s="393">
        <v>14981</v>
      </c>
      <c r="D13" s="393">
        <v>14824</v>
      </c>
      <c r="E13" s="393">
        <v>19414</v>
      </c>
      <c r="F13" s="393">
        <v>21497</v>
      </c>
      <c r="G13" s="390">
        <v>70715</v>
      </c>
      <c r="H13" s="390">
        <v>0</v>
      </c>
    </row>
    <row r="14" spans="1:8" s="388" customFormat="1" ht="19.5" customHeight="1">
      <c r="A14" s="394"/>
      <c r="B14" s="478" t="s">
        <v>451</v>
      </c>
      <c r="C14" s="396">
        <v>2083</v>
      </c>
      <c r="D14" s="396">
        <v>2669</v>
      </c>
      <c r="E14" s="396">
        <v>3036</v>
      </c>
      <c r="F14" s="396">
        <v>4383</v>
      </c>
      <c r="G14" s="397">
        <v>12170</v>
      </c>
      <c r="H14" s="397">
        <v>0</v>
      </c>
    </row>
    <row r="15" spans="1:9" s="388" customFormat="1" ht="19.5" customHeight="1">
      <c r="A15" s="394"/>
      <c r="B15" s="478" t="s">
        <v>165</v>
      </c>
      <c r="C15" s="396">
        <v>3055</v>
      </c>
      <c r="D15" s="396">
        <v>3161</v>
      </c>
      <c r="E15" s="396">
        <v>3365</v>
      </c>
      <c r="F15" s="396">
        <v>3448</v>
      </c>
      <c r="G15" s="397">
        <v>13030</v>
      </c>
      <c r="H15" s="397">
        <v>0</v>
      </c>
      <c r="I15" s="517"/>
    </row>
    <row r="16" spans="1:8" s="388" customFormat="1" ht="19.5" customHeight="1">
      <c r="A16" s="394"/>
      <c r="B16" s="478" t="s">
        <v>163</v>
      </c>
      <c r="C16" s="396">
        <v>8014</v>
      </c>
      <c r="D16" s="396">
        <v>8205</v>
      </c>
      <c r="E16" s="396">
        <v>8481</v>
      </c>
      <c r="F16" s="396">
        <v>8623</v>
      </c>
      <c r="G16" s="397">
        <v>33341</v>
      </c>
      <c r="H16" s="397">
        <v>0</v>
      </c>
    </row>
    <row r="17" spans="1:8" s="388" customFormat="1" ht="19.5" customHeight="1">
      <c r="A17" s="394"/>
      <c r="B17" s="478" t="s">
        <v>162</v>
      </c>
      <c r="C17" s="396">
        <v>1703</v>
      </c>
      <c r="D17" s="396">
        <v>1954</v>
      </c>
      <c r="E17" s="396">
        <v>1883</v>
      </c>
      <c r="F17" s="396">
        <v>1940</v>
      </c>
      <c r="G17" s="397">
        <v>7480</v>
      </c>
      <c r="H17" s="397">
        <v>0</v>
      </c>
    </row>
    <row r="18" spans="1:8" s="388" customFormat="1" ht="19.5" customHeight="1">
      <c r="A18" s="394"/>
      <c r="B18" s="478" t="s">
        <v>161</v>
      </c>
      <c r="C18" s="396">
        <v>1770</v>
      </c>
      <c r="D18" s="396">
        <v>1664</v>
      </c>
      <c r="E18" s="396">
        <v>1688</v>
      </c>
      <c r="F18" s="396">
        <v>1668</v>
      </c>
      <c r="G18" s="397">
        <v>6791</v>
      </c>
      <c r="H18" s="397">
        <v>0</v>
      </c>
    </row>
    <row r="19" spans="1:8" s="388" customFormat="1" ht="19.5" customHeight="1">
      <c r="A19" s="398"/>
      <c r="B19" s="479" t="s">
        <v>303</v>
      </c>
      <c r="C19" s="400">
        <v>1447</v>
      </c>
      <c r="D19" s="400">
        <v>1898</v>
      </c>
      <c r="E19" s="400">
        <v>1860</v>
      </c>
      <c r="F19" s="400">
        <v>1718</v>
      </c>
      <c r="G19" s="400">
        <v>6906</v>
      </c>
      <c r="H19" s="392">
        <v>0</v>
      </c>
    </row>
    <row r="20" spans="1:8" s="388" customFormat="1" ht="19.5" customHeight="1">
      <c r="A20" s="476" t="s">
        <v>436</v>
      </c>
      <c r="B20" s="401"/>
      <c r="C20" s="393">
        <v>2495</v>
      </c>
      <c r="D20" s="393">
        <v>3154</v>
      </c>
      <c r="E20" s="393">
        <v>1942</v>
      </c>
      <c r="F20" s="393">
        <v>2046</v>
      </c>
      <c r="G20" s="393">
        <v>9637</v>
      </c>
      <c r="H20" s="393">
        <v>17000</v>
      </c>
    </row>
    <row r="21" spans="1:8" s="388" customFormat="1" ht="19.5" customHeight="1" thickBot="1">
      <c r="A21" s="496"/>
      <c r="B21" s="465" t="s">
        <v>437</v>
      </c>
      <c r="C21" s="402">
        <v>0.07</v>
      </c>
      <c r="D21" s="402">
        <v>0.084</v>
      </c>
      <c r="E21" s="402">
        <v>0.047</v>
      </c>
      <c r="F21" s="402">
        <v>0.045</v>
      </c>
      <c r="G21" s="402">
        <v>0.06</v>
      </c>
      <c r="H21" s="402">
        <v>0.079</v>
      </c>
    </row>
    <row r="22" spans="1:9" s="388" customFormat="1" ht="19.5" customHeight="1" thickTop="1">
      <c r="A22" s="466" t="s">
        <v>383</v>
      </c>
      <c r="B22" s="403"/>
      <c r="C22" s="404">
        <v>10509</v>
      </c>
      <c r="D22" s="404">
        <v>11445</v>
      </c>
      <c r="E22" s="404">
        <v>10473</v>
      </c>
      <c r="F22" s="404">
        <v>10907</v>
      </c>
      <c r="G22" s="404">
        <v>43333</v>
      </c>
      <c r="H22" s="404">
        <v>54000</v>
      </c>
      <c r="I22" s="517"/>
    </row>
    <row r="23" spans="1:8" s="384" customFormat="1" ht="19.5" customHeight="1">
      <c r="A23" s="405"/>
      <c r="B23" s="465" t="s">
        <v>438</v>
      </c>
      <c r="C23" s="402">
        <v>0.296</v>
      </c>
      <c r="D23" s="402">
        <v>0.305</v>
      </c>
      <c r="E23" s="402">
        <v>0.251</v>
      </c>
      <c r="F23" s="402">
        <v>0.241</v>
      </c>
      <c r="G23" s="402">
        <v>0.271</v>
      </c>
      <c r="H23" s="402">
        <v>0.251</v>
      </c>
    </row>
    <row r="24" spans="1:8" s="388" customFormat="1" ht="19.5" customHeight="1">
      <c r="A24" s="476" t="s">
        <v>439</v>
      </c>
      <c r="B24" s="401"/>
      <c r="C24" s="393">
        <v>7842</v>
      </c>
      <c r="D24" s="393">
        <v>5727</v>
      </c>
      <c r="E24" s="393">
        <v>9818</v>
      </c>
      <c r="F24" s="393">
        <v>6275</v>
      </c>
      <c r="G24" s="393">
        <v>29662</v>
      </c>
      <c r="H24" s="421">
        <v>41000</v>
      </c>
    </row>
    <row r="25" spans="1:8" s="388" customFormat="1" ht="19.5" customHeight="1">
      <c r="A25" s="561" t="s">
        <v>452</v>
      </c>
      <c r="B25" s="561"/>
      <c r="C25" s="561"/>
      <c r="D25" s="561"/>
      <c r="E25" s="561"/>
      <c r="F25" s="561"/>
      <c r="G25" s="561"/>
      <c r="H25" s="472"/>
    </row>
    <row r="26" spans="1:8" s="388" customFormat="1" ht="19.5" customHeight="1">
      <c r="A26" s="384"/>
      <c r="B26" s="384"/>
      <c r="C26" s="406"/>
      <c r="D26" s="406"/>
      <c r="E26" s="406"/>
      <c r="F26" s="406"/>
      <c r="G26" s="406"/>
      <c r="H26" s="406"/>
    </row>
    <row r="27" spans="1:2" ht="19.5" customHeight="1">
      <c r="A27" s="384" t="s">
        <v>420</v>
      </c>
      <c r="B27" s="384"/>
    </row>
    <row r="28" spans="1:8" ht="22.5" customHeight="1">
      <c r="A28" s="550" t="s">
        <v>448</v>
      </c>
      <c r="B28" s="551"/>
      <c r="C28" s="554" t="s">
        <v>426</v>
      </c>
      <c r="D28" s="555"/>
      <c r="E28" s="555"/>
      <c r="F28" s="555"/>
      <c r="G28" s="556"/>
      <c r="H28" s="520"/>
    </row>
    <row r="29" spans="1:8" ht="15.75">
      <c r="A29" s="552"/>
      <c r="B29" s="553"/>
      <c r="C29" s="497" t="s">
        <v>427</v>
      </c>
      <c r="D29" s="497" t="s">
        <v>428</v>
      </c>
      <c r="E29" s="497" t="s">
        <v>429</v>
      </c>
      <c r="F29" s="497" t="s">
        <v>430</v>
      </c>
      <c r="G29" s="497" t="s">
        <v>431</v>
      </c>
      <c r="H29" s="497" t="s">
        <v>432</v>
      </c>
    </row>
    <row r="30" spans="1:9" ht="19.5" customHeight="1">
      <c r="A30" s="417" t="s">
        <v>453</v>
      </c>
      <c r="B30" s="407"/>
      <c r="C30" s="408">
        <v>369</v>
      </c>
      <c r="D30" s="408">
        <v>389</v>
      </c>
      <c r="E30" s="408">
        <v>393</v>
      </c>
      <c r="F30" s="408">
        <v>397</v>
      </c>
      <c r="G30" s="409">
        <v>1548</v>
      </c>
      <c r="H30" s="409">
        <v>0</v>
      </c>
      <c r="I30" s="516"/>
    </row>
    <row r="31" spans="1:8" ht="19.5" customHeight="1">
      <c r="A31" s="412" t="s">
        <v>454</v>
      </c>
      <c r="B31" s="410"/>
      <c r="C31" s="411">
        <v>42</v>
      </c>
      <c r="D31" s="411">
        <v>59</v>
      </c>
      <c r="E31" s="411">
        <v>101</v>
      </c>
      <c r="F31" s="411">
        <v>90</v>
      </c>
      <c r="G31" s="409">
        <v>292</v>
      </c>
      <c r="H31" s="409">
        <v>0</v>
      </c>
    </row>
    <row r="32" spans="1:8" ht="19.5" customHeight="1">
      <c r="A32" s="412"/>
      <c r="B32" s="498" t="s">
        <v>455</v>
      </c>
      <c r="C32" s="408">
        <v>411</v>
      </c>
      <c r="D32" s="408">
        <v>448</v>
      </c>
      <c r="E32" s="408">
        <v>494</v>
      </c>
      <c r="F32" s="408">
        <v>487</v>
      </c>
      <c r="G32" s="409">
        <v>1840</v>
      </c>
      <c r="H32" s="409">
        <v>0</v>
      </c>
    </row>
    <row r="33" spans="1:8" ht="19.5" customHeight="1">
      <c r="A33" s="417" t="s">
        <v>441</v>
      </c>
      <c r="B33" s="410"/>
      <c r="C33" s="391">
        <v>223</v>
      </c>
      <c r="D33" s="391">
        <v>238</v>
      </c>
      <c r="E33" s="391">
        <v>221</v>
      </c>
      <c r="F33" s="391">
        <v>218</v>
      </c>
      <c r="G33" s="413">
        <v>899</v>
      </c>
      <c r="H33" s="413">
        <v>483</v>
      </c>
    </row>
    <row r="34" spans="1:8" ht="19.5" customHeight="1" thickBot="1">
      <c r="A34" s="492" t="s">
        <v>442</v>
      </c>
      <c r="B34" s="414"/>
      <c r="C34" s="415">
        <v>3341</v>
      </c>
      <c r="D34" s="415">
        <v>3579</v>
      </c>
      <c r="E34" s="415">
        <v>3800</v>
      </c>
      <c r="F34" s="500">
        <v>4017</v>
      </c>
      <c r="G34" s="500">
        <v>4017</v>
      </c>
      <c r="H34" s="416">
        <v>4500</v>
      </c>
    </row>
    <row r="35" spans="1:8" ht="19.5" customHeight="1" thickTop="1">
      <c r="A35" s="417" t="s">
        <v>443</v>
      </c>
      <c r="B35" s="410"/>
      <c r="C35" s="391">
        <v>2860</v>
      </c>
      <c r="D35" s="391">
        <v>2730</v>
      </c>
      <c r="E35" s="391">
        <v>2730</v>
      </c>
      <c r="F35" s="391">
        <v>2680</v>
      </c>
      <c r="G35" s="391">
        <v>2740</v>
      </c>
      <c r="H35" s="391">
        <v>2800</v>
      </c>
    </row>
    <row r="36" spans="1:8" ht="19.5" customHeight="1">
      <c r="A36" s="412" t="s">
        <v>444</v>
      </c>
      <c r="B36" s="410"/>
      <c r="C36" s="418">
        <v>0.015</v>
      </c>
      <c r="D36" s="418">
        <v>0.014</v>
      </c>
      <c r="E36" s="418">
        <v>0.015</v>
      </c>
      <c r="F36" s="418">
        <v>0.015</v>
      </c>
      <c r="G36" s="418">
        <v>0.015</v>
      </c>
      <c r="H36" s="418">
        <v>0.016</v>
      </c>
    </row>
    <row r="37" spans="1:9" ht="19.5" customHeight="1">
      <c r="A37" s="412" t="s">
        <v>445</v>
      </c>
      <c r="B37" s="407"/>
      <c r="C37" s="419">
        <v>20000</v>
      </c>
      <c r="D37" s="419">
        <v>23000</v>
      </c>
      <c r="E37" s="419">
        <v>28000</v>
      </c>
      <c r="F37" s="420">
        <v>28000</v>
      </c>
      <c r="G37" s="409">
        <v>25000</v>
      </c>
      <c r="H37" s="409">
        <v>30000</v>
      </c>
      <c r="I37" s="524"/>
    </row>
  </sheetData>
  <mergeCells count="8">
    <mergeCell ref="A28:B29"/>
    <mergeCell ref="C28:G28"/>
    <mergeCell ref="A25:G25"/>
    <mergeCell ref="C7:G7"/>
    <mergeCell ref="A4:G4"/>
    <mergeCell ref="A7:B8"/>
    <mergeCell ref="A2:H2"/>
    <mergeCell ref="A3:H3"/>
  </mergeCells>
  <printOptions horizontalCentered="1"/>
  <pageMargins left="0.7874015748031497" right="0.68" top="0.7874015748031497" bottom="0.5905511811023623" header="0.35433070866141736" footer="0.5118110236220472"/>
  <pageSetup fitToHeight="1" fitToWidth="1" horizontalDpi="600" verticalDpi="600" orientation="portrait" paperSize="9" scale="59" r:id="rId2"/>
  <headerFooter alignWithMargins="0">
    <oddHeader>&amp;L&amp;G</oddHeader>
  </headerFooter>
  <legacyDrawingHF r:id="rId1"/>
</worksheet>
</file>

<file path=xl/worksheets/sheet4.xml><?xml version="1.0" encoding="utf-8"?>
<worksheet xmlns="http://schemas.openxmlformats.org/spreadsheetml/2006/main" xmlns:r="http://schemas.openxmlformats.org/officeDocument/2006/relationships">
  <sheetPr codeName="Sheet14">
    <tabColor indexed="44"/>
    <pageSetUpPr fitToPage="1"/>
  </sheetPr>
  <dimension ref="A1:N41"/>
  <sheetViews>
    <sheetView showGridLines="0" zoomScale="75" zoomScaleNormal="75" workbookViewId="0" topLeftCell="A1">
      <selection activeCell="K14" sqref="K14"/>
    </sheetView>
  </sheetViews>
  <sheetFormatPr defaultColWidth="9.00390625" defaultRowHeight="19.5" customHeight="1"/>
  <cols>
    <col min="1" max="1" width="4.125" style="380" customWidth="1"/>
    <col min="2" max="2" width="37.625" style="380" customWidth="1"/>
    <col min="3" max="8" width="17.75390625" style="381" customWidth="1"/>
    <col min="9" max="10" width="9.00390625" style="380" customWidth="1"/>
    <col min="11" max="13" width="12.125" style="380" bestFit="1" customWidth="1"/>
    <col min="14" max="16384" width="9.00390625" style="380" customWidth="1"/>
  </cols>
  <sheetData>
    <row r="1" ht="19.5" customHeight="1">
      <c r="H1" s="382">
        <v>41040</v>
      </c>
    </row>
    <row r="2" spans="1:8" ht="30" customHeight="1">
      <c r="A2" s="549" t="s">
        <v>422</v>
      </c>
      <c r="B2" s="549"/>
      <c r="C2" s="549"/>
      <c r="D2" s="549"/>
      <c r="E2" s="549"/>
      <c r="F2" s="549"/>
      <c r="G2" s="549"/>
      <c r="H2" s="549"/>
    </row>
    <row r="3" spans="1:8" ht="19.5" customHeight="1">
      <c r="A3" s="549" t="s">
        <v>423</v>
      </c>
      <c r="B3" s="549"/>
      <c r="C3" s="549"/>
      <c r="D3" s="549"/>
      <c r="E3" s="549"/>
      <c r="F3" s="549"/>
      <c r="G3" s="549"/>
      <c r="H3" s="549"/>
    </row>
    <row r="4" spans="1:8" ht="19.5" customHeight="1">
      <c r="A4" s="549" t="s">
        <v>192</v>
      </c>
      <c r="B4" s="549">
        <v>0</v>
      </c>
      <c r="C4" s="549" t="e">
        <v>#REF!</v>
      </c>
      <c r="D4" s="549" t="e">
        <v>#REF!</v>
      </c>
      <c r="E4" s="549" t="e">
        <v>#REF!</v>
      </c>
      <c r="F4" s="549" t="e">
        <v>#REF!</v>
      </c>
      <c r="G4" s="549" t="e">
        <v>#REF!</v>
      </c>
      <c r="H4" s="473"/>
    </row>
    <row r="5" spans="1:8" ht="19.5" customHeight="1">
      <c r="A5" s="383"/>
      <c r="B5" s="383"/>
      <c r="C5" s="383"/>
      <c r="D5" s="383"/>
      <c r="E5" s="383"/>
      <c r="F5" s="383"/>
      <c r="G5" s="383"/>
      <c r="H5" s="383"/>
    </row>
    <row r="6" spans="1:8" s="384" customFormat="1" ht="19.5" customHeight="1">
      <c r="A6" s="384" t="s">
        <v>418</v>
      </c>
      <c r="C6" s="385"/>
      <c r="D6" s="385"/>
      <c r="E6" s="385"/>
      <c r="F6" s="385"/>
      <c r="H6" s="504" t="s">
        <v>424</v>
      </c>
    </row>
    <row r="7" spans="1:8" s="384" customFormat="1" ht="22.5" customHeight="1">
      <c r="A7" s="550" t="s">
        <v>425</v>
      </c>
      <c r="B7" s="551">
        <v>0</v>
      </c>
      <c r="C7" s="557" t="s">
        <v>426</v>
      </c>
      <c r="D7" s="559"/>
      <c r="E7" s="559"/>
      <c r="F7" s="559"/>
      <c r="G7" s="560"/>
      <c r="H7" s="505"/>
    </row>
    <row r="8" spans="1:8" s="384" customFormat="1" ht="15.75">
      <c r="A8" s="552">
        <v>0</v>
      </c>
      <c r="B8" s="553">
        <v>0</v>
      </c>
      <c r="C8" s="475" t="s">
        <v>427</v>
      </c>
      <c r="D8" s="475" t="s">
        <v>428</v>
      </c>
      <c r="E8" s="475" t="s">
        <v>429</v>
      </c>
      <c r="F8" s="475" t="s">
        <v>430</v>
      </c>
      <c r="G8" s="475" t="s">
        <v>431</v>
      </c>
      <c r="H8" s="475" t="s">
        <v>432</v>
      </c>
    </row>
    <row r="9" spans="1:8" s="388" customFormat="1" ht="19.5" customHeight="1">
      <c r="A9" s="389" t="s">
        <v>433</v>
      </c>
      <c r="B9" s="386"/>
      <c r="C9" s="387">
        <v>12057</v>
      </c>
      <c r="D9" s="387">
        <v>11457</v>
      </c>
      <c r="E9" s="387">
        <v>10863</v>
      </c>
      <c r="F9" s="387">
        <v>10296</v>
      </c>
      <c r="G9" s="387">
        <v>44674</v>
      </c>
      <c r="H9" s="387">
        <v>35000</v>
      </c>
    </row>
    <row r="10" spans="1:8" s="388" customFormat="1" ht="19.5" customHeight="1">
      <c r="A10" s="476" t="s">
        <v>434</v>
      </c>
      <c r="B10" s="386"/>
      <c r="C10" s="393">
        <v>8063</v>
      </c>
      <c r="D10" s="393">
        <v>7680</v>
      </c>
      <c r="E10" s="393">
        <v>7201</v>
      </c>
      <c r="F10" s="393">
        <v>6927</v>
      </c>
      <c r="G10" s="390">
        <v>29870</v>
      </c>
      <c r="H10" s="390">
        <v>26000</v>
      </c>
    </row>
    <row r="11" spans="1:8" s="388" customFormat="1" ht="19.5" customHeight="1">
      <c r="A11" s="394"/>
      <c r="B11" s="477" t="s">
        <v>435</v>
      </c>
      <c r="C11" s="393">
        <v>470</v>
      </c>
      <c r="D11" s="393">
        <v>296</v>
      </c>
      <c r="E11" s="393">
        <v>271</v>
      </c>
      <c r="F11" s="393">
        <v>243</v>
      </c>
      <c r="G11" s="390">
        <v>1279</v>
      </c>
      <c r="H11" s="390">
        <v>0</v>
      </c>
    </row>
    <row r="12" spans="1:9" s="388" customFormat="1" ht="19.5" customHeight="1">
      <c r="A12" s="394"/>
      <c r="B12" s="478" t="s">
        <v>165</v>
      </c>
      <c r="C12" s="396">
        <v>3639</v>
      </c>
      <c r="D12" s="396">
        <v>3531</v>
      </c>
      <c r="E12" s="396">
        <v>3431</v>
      </c>
      <c r="F12" s="396">
        <v>3368</v>
      </c>
      <c r="G12" s="397">
        <v>14255</v>
      </c>
      <c r="H12" s="397">
        <v>0</v>
      </c>
      <c r="I12" s="517"/>
    </row>
    <row r="13" spans="1:9" s="388" customFormat="1" ht="19.5" customHeight="1">
      <c r="A13" s="394"/>
      <c r="B13" s="478" t="s">
        <v>166</v>
      </c>
      <c r="C13" s="396">
        <v>1145</v>
      </c>
      <c r="D13" s="396">
        <v>1072</v>
      </c>
      <c r="E13" s="396">
        <v>1014</v>
      </c>
      <c r="F13" s="396">
        <v>950</v>
      </c>
      <c r="G13" s="397">
        <v>4179</v>
      </c>
      <c r="H13" s="397">
        <v>0</v>
      </c>
      <c r="I13" s="519"/>
    </row>
    <row r="14" spans="1:8" s="388" customFormat="1" ht="19.5" customHeight="1">
      <c r="A14" s="394"/>
      <c r="B14" s="478" t="s">
        <v>163</v>
      </c>
      <c r="C14" s="396">
        <v>1231</v>
      </c>
      <c r="D14" s="396">
        <v>1191</v>
      </c>
      <c r="E14" s="396">
        <v>1026</v>
      </c>
      <c r="F14" s="396">
        <v>919</v>
      </c>
      <c r="G14" s="397">
        <v>4367</v>
      </c>
      <c r="H14" s="397">
        <v>0</v>
      </c>
    </row>
    <row r="15" spans="1:8" s="388" customFormat="1" ht="19.5" customHeight="1">
      <c r="A15" s="394"/>
      <c r="B15" s="478" t="s">
        <v>162</v>
      </c>
      <c r="C15" s="396">
        <v>770</v>
      </c>
      <c r="D15" s="464">
        <v>786</v>
      </c>
      <c r="E15" s="396">
        <v>695</v>
      </c>
      <c r="F15" s="396">
        <v>691</v>
      </c>
      <c r="G15" s="397">
        <v>2941</v>
      </c>
      <c r="H15" s="397">
        <v>0</v>
      </c>
    </row>
    <row r="16" spans="1:8" s="388" customFormat="1" ht="19.5" customHeight="1">
      <c r="A16" s="394"/>
      <c r="B16" s="478" t="s">
        <v>161</v>
      </c>
      <c r="C16" s="396">
        <v>413</v>
      </c>
      <c r="D16" s="396">
        <v>397</v>
      </c>
      <c r="E16" s="396">
        <v>391</v>
      </c>
      <c r="F16" s="396">
        <v>403</v>
      </c>
      <c r="G16" s="397">
        <v>1603</v>
      </c>
      <c r="H16" s="397">
        <v>0</v>
      </c>
    </row>
    <row r="17" spans="1:8" s="388" customFormat="1" ht="19.5" customHeight="1">
      <c r="A17" s="398"/>
      <c r="B17" s="479" t="s">
        <v>303</v>
      </c>
      <c r="C17" s="400">
        <v>397</v>
      </c>
      <c r="D17" s="400">
        <v>408</v>
      </c>
      <c r="E17" s="400">
        <v>373</v>
      </c>
      <c r="F17" s="400">
        <v>355</v>
      </c>
      <c r="G17" s="400">
        <v>1245</v>
      </c>
      <c r="H17" s="397">
        <v>0</v>
      </c>
    </row>
    <row r="18" spans="1:8" s="388" customFormat="1" ht="19.5" customHeight="1">
      <c r="A18" s="476" t="s">
        <v>436</v>
      </c>
      <c r="B18" s="401"/>
      <c r="C18" s="393">
        <v>3994</v>
      </c>
      <c r="D18" s="393">
        <v>3778</v>
      </c>
      <c r="E18" s="393">
        <v>3663</v>
      </c>
      <c r="F18" s="393">
        <v>3369</v>
      </c>
      <c r="G18" s="393">
        <v>14804</v>
      </c>
      <c r="H18" s="393">
        <v>9000</v>
      </c>
    </row>
    <row r="19" spans="1:8" s="388" customFormat="1" ht="19.5" customHeight="1" thickBot="1">
      <c r="A19" s="379" t="s">
        <v>351</v>
      </c>
      <c r="B19" s="465" t="s">
        <v>437</v>
      </c>
      <c r="C19" s="402">
        <v>0.331</v>
      </c>
      <c r="D19" s="402">
        <v>0.33</v>
      </c>
      <c r="E19" s="402">
        <v>0.337</v>
      </c>
      <c r="F19" s="402">
        <v>0.327</v>
      </c>
      <c r="G19" s="402">
        <v>0.331</v>
      </c>
      <c r="H19" s="402">
        <v>0.257</v>
      </c>
    </row>
    <row r="20" spans="1:8" s="388" customFormat="1" ht="19.5" customHeight="1" thickTop="1">
      <c r="A20" s="466" t="s">
        <v>383</v>
      </c>
      <c r="B20" s="403"/>
      <c r="C20" s="404">
        <v>5225</v>
      </c>
      <c r="D20" s="404">
        <v>4969</v>
      </c>
      <c r="E20" s="404">
        <v>4689</v>
      </c>
      <c r="F20" s="404">
        <v>4288</v>
      </c>
      <c r="G20" s="404">
        <v>19171</v>
      </c>
      <c r="H20" s="404">
        <v>12000</v>
      </c>
    </row>
    <row r="21" spans="1:8" s="384" customFormat="1" ht="19.5" customHeight="1">
      <c r="A21" s="405"/>
      <c r="B21" s="465" t="s">
        <v>438</v>
      </c>
      <c r="C21" s="402">
        <v>0.433</v>
      </c>
      <c r="D21" s="402">
        <v>0.434</v>
      </c>
      <c r="E21" s="402">
        <v>0.432</v>
      </c>
      <c r="F21" s="402">
        <v>0.416</v>
      </c>
      <c r="G21" s="402">
        <v>0.429</v>
      </c>
      <c r="H21" s="402">
        <v>0.343</v>
      </c>
    </row>
    <row r="22" spans="1:8" s="388" customFormat="1" ht="19.5" customHeight="1">
      <c r="A22" s="476" t="s">
        <v>439</v>
      </c>
      <c r="B22" s="401"/>
      <c r="C22" s="393">
        <v>189</v>
      </c>
      <c r="D22" s="393">
        <v>494</v>
      </c>
      <c r="E22" s="393">
        <v>864</v>
      </c>
      <c r="F22" s="393">
        <v>2024</v>
      </c>
      <c r="G22" s="393">
        <v>3571</v>
      </c>
      <c r="H22" s="421">
        <v>4000</v>
      </c>
    </row>
    <row r="23" spans="1:8" s="388" customFormat="1" ht="19.5" customHeight="1">
      <c r="A23" s="561" t="s">
        <v>440</v>
      </c>
      <c r="B23" s="561">
        <v>0</v>
      </c>
      <c r="C23" s="561" t="e">
        <v>#REF!</v>
      </c>
      <c r="D23" s="561" t="e">
        <v>#REF!</v>
      </c>
      <c r="E23" s="561" t="e">
        <v>#REF!</v>
      </c>
      <c r="F23" s="561" t="e">
        <v>#REF!</v>
      </c>
      <c r="G23" s="561" t="e">
        <v>#REF!</v>
      </c>
      <c r="H23" s="472"/>
    </row>
    <row r="24" spans="1:8" s="388" customFormat="1" ht="19.5" customHeight="1">
      <c r="A24" s="384"/>
      <c r="B24" s="384"/>
      <c r="C24" s="406"/>
      <c r="D24" s="406"/>
      <c r="E24" s="406"/>
      <c r="F24" s="406"/>
      <c r="G24" s="406"/>
      <c r="H24" s="406"/>
    </row>
    <row r="25" spans="1:2" ht="19.5" customHeight="1">
      <c r="A25" s="384" t="s">
        <v>420</v>
      </c>
      <c r="B25" s="384"/>
    </row>
    <row r="26" spans="1:8" ht="22.5" customHeight="1">
      <c r="A26" s="550" t="s">
        <v>425</v>
      </c>
      <c r="B26" s="551">
        <v>0</v>
      </c>
      <c r="C26" s="557" t="s">
        <v>426</v>
      </c>
      <c r="D26" s="559"/>
      <c r="E26" s="559"/>
      <c r="F26" s="559"/>
      <c r="G26" s="560"/>
      <c r="H26" s="505"/>
    </row>
    <row r="27" spans="1:8" ht="15.75">
      <c r="A27" s="552">
        <v>0</v>
      </c>
      <c r="B27" s="553">
        <v>0</v>
      </c>
      <c r="C27" s="475" t="s">
        <v>427</v>
      </c>
      <c r="D27" s="475" t="s">
        <v>428</v>
      </c>
      <c r="E27" s="475" t="s">
        <v>429</v>
      </c>
      <c r="F27" s="475" t="s">
        <v>430</v>
      </c>
      <c r="G27" s="475" t="s">
        <v>431</v>
      </c>
      <c r="H27" s="475" t="s">
        <v>432</v>
      </c>
    </row>
    <row r="28" spans="1:8" ht="19.5" customHeight="1">
      <c r="A28" s="417" t="s">
        <v>441</v>
      </c>
      <c r="B28" s="410"/>
      <c r="C28" s="428">
        <v>-89</v>
      </c>
      <c r="D28" s="428">
        <v>-95</v>
      </c>
      <c r="E28" s="428">
        <v>-83</v>
      </c>
      <c r="F28" s="428">
        <v>-96</v>
      </c>
      <c r="G28" s="428">
        <v>-363</v>
      </c>
      <c r="H28" s="530">
        <v>-360</v>
      </c>
    </row>
    <row r="29" spans="1:14" ht="19.5" customHeight="1" thickBot="1">
      <c r="A29" s="492" t="s">
        <v>442</v>
      </c>
      <c r="B29" s="414"/>
      <c r="C29" s="528">
        <v>1839</v>
      </c>
      <c r="D29" s="528">
        <v>1744</v>
      </c>
      <c r="E29" s="528">
        <v>1661</v>
      </c>
      <c r="F29" s="528">
        <v>1565</v>
      </c>
      <c r="G29" s="528">
        <v>1565</v>
      </c>
      <c r="H29" s="529">
        <v>1200</v>
      </c>
      <c r="N29" s="516" t="s">
        <v>421</v>
      </c>
    </row>
    <row r="30" spans="1:8" ht="19.5" customHeight="1" thickTop="1">
      <c r="A30" s="417" t="s">
        <v>443</v>
      </c>
      <c r="B30" s="410"/>
      <c r="C30" s="428">
        <v>2009</v>
      </c>
      <c r="D30" s="428">
        <v>2006</v>
      </c>
      <c r="E30" s="428">
        <v>1998</v>
      </c>
      <c r="F30" s="428">
        <v>1992</v>
      </c>
      <c r="G30" s="428">
        <v>2001</v>
      </c>
      <c r="H30" s="428">
        <v>2000</v>
      </c>
    </row>
    <row r="31" spans="1:8" ht="19.5" customHeight="1">
      <c r="A31" s="412" t="s">
        <v>444</v>
      </c>
      <c r="B31" s="410"/>
      <c r="C31" s="418">
        <v>0.0204</v>
      </c>
      <c r="D31" s="418">
        <v>0.0214</v>
      </c>
      <c r="E31" s="418">
        <v>0.0197</v>
      </c>
      <c r="F31" s="418">
        <v>0.0232</v>
      </c>
      <c r="G31" s="418">
        <v>0.0212</v>
      </c>
      <c r="H31" s="418">
        <v>0.024</v>
      </c>
    </row>
    <row r="32" spans="1:8" ht="19.5" customHeight="1">
      <c r="A32" s="412" t="s">
        <v>445</v>
      </c>
      <c r="B32" s="407"/>
      <c r="C32" s="420">
        <v>7500</v>
      </c>
      <c r="D32" s="420">
        <v>7000</v>
      </c>
      <c r="E32" s="420">
        <v>6000</v>
      </c>
      <c r="F32" s="420">
        <v>7000</v>
      </c>
      <c r="G32" s="409">
        <v>7000</v>
      </c>
      <c r="H32" s="409">
        <v>6500</v>
      </c>
    </row>
    <row r="34" spans="7:8" ht="19.5" customHeight="1">
      <c r="G34" s="525"/>
      <c r="H34" s="525"/>
    </row>
    <row r="35" spans="7:8" ht="19.5" customHeight="1">
      <c r="G35" s="525"/>
      <c r="H35" s="525"/>
    </row>
    <row r="36" spans="7:8" ht="19.5" customHeight="1">
      <c r="G36" s="525"/>
      <c r="H36" s="525"/>
    </row>
    <row r="37" spans="7:8" ht="19.5" customHeight="1">
      <c r="G37" s="525"/>
      <c r="H37" s="525"/>
    </row>
    <row r="38" spans="7:8" ht="19.5" customHeight="1">
      <c r="G38" s="525">
        <v>0</v>
      </c>
      <c r="H38" s="525">
        <v>0</v>
      </c>
    </row>
    <row r="39" spans="7:8" ht="19.5" customHeight="1">
      <c r="G39" s="525"/>
      <c r="H39" s="525"/>
    </row>
    <row r="40" spans="7:8" ht="19.5" customHeight="1">
      <c r="G40" s="525"/>
      <c r="H40" s="525"/>
    </row>
    <row r="41" ht="19.5" customHeight="1">
      <c r="G41" s="525"/>
    </row>
  </sheetData>
  <mergeCells count="8">
    <mergeCell ref="A26:B27"/>
    <mergeCell ref="C26:G26"/>
    <mergeCell ref="A23:G23"/>
    <mergeCell ref="C7:G7"/>
    <mergeCell ref="A4:G4"/>
    <mergeCell ref="A7:B8"/>
    <mergeCell ref="A2:H2"/>
    <mergeCell ref="A3:H3"/>
  </mergeCells>
  <printOptions horizontalCentered="1"/>
  <pageMargins left="0.7874015748031497" right="0.7874015748031497" top="0.7874015748031497" bottom="0.5905511811023623" header="0.35433070866141736" footer="0.5118110236220472"/>
  <pageSetup fitToHeight="1" fitToWidth="1" horizontalDpi="600" verticalDpi="600" orientation="portrait" paperSize="9" scale="57" r:id="rId2"/>
  <headerFooter alignWithMargins="0">
    <oddHeader>&amp;L&amp;G</oddHeader>
  </headerFooter>
  <legacyDrawingHF r:id="rId1"/>
</worksheet>
</file>

<file path=xl/worksheets/sheet5.xml><?xml version="1.0" encoding="utf-8"?>
<worksheet xmlns="http://schemas.openxmlformats.org/spreadsheetml/2006/main" xmlns:r="http://schemas.openxmlformats.org/officeDocument/2006/relationships">
  <sheetPr codeName="Sheet4">
    <tabColor indexed="43"/>
  </sheetPr>
  <dimension ref="A2:AO110"/>
  <sheetViews>
    <sheetView workbookViewId="0" topLeftCell="A1">
      <selection activeCell="A1" sqref="A1"/>
    </sheetView>
  </sheetViews>
  <sheetFormatPr defaultColWidth="9.00390625" defaultRowHeight="19.5" customHeight="1"/>
  <cols>
    <col min="1" max="1" width="45.375" style="37" customWidth="1"/>
    <col min="2" max="3" width="15.625" style="39" hidden="1" customWidth="1"/>
    <col min="4" max="6" width="15.625" style="37" hidden="1" customWidth="1"/>
    <col min="7" max="10" width="15.625" style="39" customWidth="1"/>
    <col min="11" max="11" width="20.125" style="39" customWidth="1"/>
    <col min="12" max="12" width="9.00390625" style="37" customWidth="1"/>
    <col min="13" max="13" width="12.00390625" style="37" customWidth="1"/>
    <col min="14" max="14" width="10.75390625" style="37" bestFit="1" customWidth="1"/>
    <col min="15" max="15" width="15.25390625" style="37" bestFit="1" customWidth="1"/>
    <col min="16" max="18" width="15.25390625" style="37" customWidth="1"/>
    <col min="19" max="19" width="15.25390625" style="37" bestFit="1" customWidth="1"/>
    <col min="20" max="23" width="12.75390625" style="37" customWidth="1"/>
    <col min="24" max="24" width="13.875" style="37" customWidth="1"/>
    <col min="25" max="26" width="9.00390625" style="37" customWidth="1"/>
    <col min="27" max="29" width="9.875" style="37" customWidth="1"/>
    <col min="30" max="30" width="10.875" style="37" customWidth="1"/>
    <col min="31" max="16384" width="9.00390625" style="37" customWidth="1"/>
  </cols>
  <sheetData>
    <row r="2" spans="1:11" ht="19.5" customHeight="1">
      <c r="A2" s="151"/>
      <c r="B2" s="35"/>
      <c r="C2" s="35"/>
      <c r="D2" s="36"/>
      <c r="E2" s="36"/>
      <c r="G2" s="38"/>
      <c r="I2" s="35"/>
      <c r="J2" s="35"/>
      <c r="K2" s="152">
        <v>40948</v>
      </c>
    </row>
    <row r="3" spans="1:11" ht="30" customHeight="1">
      <c r="A3" s="544" t="s">
        <v>193</v>
      </c>
      <c r="B3" s="545"/>
      <c r="C3" s="545"/>
      <c r="D3" s="545"/>
      <c r="E3" s="545"/>
      <c r="F3" s="545"/>
      <c r="G3" s="545"/>
      <c r="H3" s="545"/>
      <c r="I3" s="545"/>
      <c r="J3" s="545"/>
      <c r="K3" s="545"/>
    </row>
    <row r="4" spans="1:11" ht="19.5" customHeight="1">
      <c r="A4" s="153"/>
      <c r="C4" s="42"/>
      <c r="D4" s="43"/>
      <c r="E4" s="43"/>
      <c r="G4" s="44"/>
      <c r="I4" s="42"/>
      <c r="J4" s="42"/>
      <c r="K4" s="28" t="s">
        <v>343</v>
      </c>
    </row>
    <row r="5" spans="1:11" ht="19.5" customHeight="1">
      <c r="A5" s="230"/>
      <c r="B5" s="230"/>
      <c r="C5" s="230"/>
      <c r="D5" s="230"/>
      <c r="E5" s="230"/>
      <c r="F5" s="230"/>
      <c r="G5" s="230"/>
      <c r="H5" s="230"/>
      <c r="I5" s="230"/>
      <c r="J5" s="230"/>
      <c r="K5" s="230"/>
    </row>
    <row r="6" spans="1:29" s="46" customFormat="1" ht="19.5" customHeight="1">
      <c r="A6" s="2" t="s">
        <v>194</v>
      </c>
      <c r="B6" s="50"/>
      <c r="C6" s="50"/>
      <c r="D6" s="50"/>
      <c r="E6" s="50"/>
      <c r="G6" s="50"/>
      <c r="H6" s="50"/>
      <c r="I6" s="50"/>
      <c r="J6" s="50"/>
      <c r="K6" s="4" t="s">
        <v>365</v>
      </c>
      <c r="AC6" s="52"/>
    </row>
    <row r="7" spans="1:29" s="46" customFormat="1" ht="24.75" customHeight="1">
      <c r="A7" s="534" t="s">
        <v>356</v>
      </c>
      <c r="B7" s="536" t="s">
        <v>81</v>
      </c>
      <c r="C7" s="537"/>
      <c r="D7" s="537"/>
      <c r="E7" s="537"/>
      <c r="F7" s="538"/>
      <c r="G7" s="536" t="s">
        <v>82</v>
      </c>
      <c r="H7" s="537"/>
      <c r="I7" s="537"/>
      <c r="J7" s="537"/>
      <c r="K7" s="538"/>
      <c r="AC7" s="52"/>
    </row>
    <row r="8" spans="1:26" s="46" customFormat="1" ht="24.75" customHeight="1">
      <c r="A8" s="535"/>
      <c r="B8" s="7" t="s">
        <v>83</v>
      </c>
      <c r="C8" s="7" t="s">
        <v>195</v>
      </c>
      <c r="D8" s="7" t="s">
        <v>85</v>
      </c>
      <c r="E8" s="8" t="s">
        <v>86</v>
      </c>
      <c r="F8" s="8" t="s">
        <v>18</v>
      </c>
      <c r="G8" s="7" t="s">
        <v>83</v>
      </c>
      <c r="H8" s="7" t="s">
        <v>195</v>
      </c>
      <c r="I8" s="7" t="s">
        <v>85</v>
      </c>
      <c r="J8" s="8" t="s">
        <v>86</v>
      </c>
      <c r="K8" s="8" t="s">
        <v>37</v>
      </c>
      <c r="Z8" s="56"/>
    </row>
    <row r="9" spans="1:41" s="60" customFormat="1" ht="19.5" customHeight="1">
      <c r="A9" s="9" t="s">
        <v>344</v>
      </c>
      <c r="B9" s="248">
        <v>19117</v>
      </c>
      <c r="C9" s="248">
        <v>48150</v>
      </c>
      <c r="D9" s="248">
        <v>48817.592473000004</v>
      </c>
      <c r="E9" s="248">
        <v>49673.644588</v>
      </c>
      <c r="F9" s="248">
        <v>181540.935835</v>
      </c>
      <c r="G9" s="248" t="e">
        <f>-SUM(#REF!)/1000000</f>
        <v>#REF!</v>
      </c>
      <c r="H9" s="248" t="e">
        <f>-#REF!/1000000</f>
        <v>#REF!</v>
      </c>
      <c r="I9" s="248" t="e">
        <f>#REF!/1000000</f>
        <v>#REF!</v>
      </c>
      <c r="J9" s="248"/>
      <c r="K9" s="248">
        <v>200000</v>
      </c>
      <c r="M9" s="61"/>
      <c r="AK9" s="60">
        <f>SUM(C9:D9)</f>
        <v>96967.592473</v>
      </c>
      <c r="AN9" s="60">
        <v>52532.028107</v>
      </c>
      <c r="AO9" s="60" t="e">
        <f aca="true" t="shared" si="0" ref="AO9:AO52">I9-AN9</f>
        <v>#REF!</v>
      </c>
    </row>
    <row r="10" spans="1:41" s="60" customFormat="1" ht="19.5" customHeight="1">
      <c r="A10" s="189" t="s">
        <v>29</v>
      </c>
      <c r="B10" s="242"/>
      <c r="C10" s="242"/>
      <c r="D10" s="242"/>
      <c r="E10" s="242"/>
      <c r="F10" s="242"/>
      <c r="G10" s="243">
        <f>-'FS(セグメント)'!V13/1000000</f>
        <v>35548.417213</v>
      </c>
      <c r="H10" s="243" t="e">
        <f>SUM(#REF!,#REF!,#REF!)/1000000</f>
        <v>#REF!</v>
      </c>
      <c r="I10" s="243" t="e">
        <f>#REF!/1000000</f>
        <v>#REF!</v>
      </c>
      <c r="J10" s="243"/>
      <c r="K10" s="243">
        <v>158000</v>
      </c>
      <c r="M10" s="61"/>
      <c r="AN10" s="60">
        <v>41668.544864</v>
      </c>
      <c r="AO10" s="60" t="e">
        <f t="shared" si="0"/>
        <v>#REF!</v>
      </c>
    </row>
    <row r="11" spans="1:41" s="60" customFormat="1" ht="19.5" customHeight="1">
      <c r="A11" s="190" t="s">
        <v>32</v>
      </c>
      <c r="B11" s="242"/>
      <c r="C11" s="242"/>
      <c r="D11" s="242"/>
      <c r="E11" s="242"/>
      <c r="F11" s="242"/>
      <c r="G11" s="243">
        <f>G10-G12</f>
        <v>28286.023426</v>
      </c>
      <c r="H11" s="243" t="e">
        <f>H10-H12</f>
        <v>#REF!</v>
      </c>
      <c r="I11" s="243" t="e">
        <f>(#REF!-#REF!)/1000000</f>
        <v>#REF!</v>
      </c>
      <c r="J11" s="243"/>
      <c r="K11" s="242"/>
      <c r="M11" s="61"/>
      <c r="AN11" s="60">
        <v>31244.097007</v>
      </c>
      <c r="AO11" s="60" t="e">
        <f t="shared" si="0"/>
        <v>#REF!</v>
      </c>
    </row>
    <row r="12" spans="1:41" s="60" customFormat="1" ht="19.5" customHeight="1">
      <c r="A12" s="190" t="s">
        <v>400</v>
      </c>
      <c r="B12" s="242"/>
      <c r="C12" s="242"/>
      <c r="D12" s="242"/>
      <c r="E12" s="242"/>
      <c r="F12" s="242"/>
      <c r="G12" s="243">
        <f>-'FS(セグメント)'!V9/1000000</f>
        <v>7262.393787</v>
      </c>
      <c r="H12" s="243" t="e">
        <f>SUM(#REF!,#REF!,#REF!)/1000000</f>
        <v>#REF!</v>
      </c>
      <c r="I12" s="243" t="e">
        <f>#REF!/1000000</f>
        <v>#REF!</v>
      </c>
      <c r="J12" s="243"/>
      <c r="K12" s="242"/>
      <c r="M12" s="61"/>
      <c r="AN12" s="60">
        <v>10424.447857</v>
      </c>
      <c r="AO12" s="60" t="e">
        <f t="shared" si="0"/>
        <v>#REF!</v>
      </c>
    </row>
    <row r="13" spans="1:41" s="60" customFormat="1" ht="19.5" customHeight="1">
      <c r="A13" s="191" t="s">
        <v>31</v>
      </c>
      <c r="B13" s="244"/>
      <c r="C13" s="244"/>
      <c r="D13" s="244"/>
      <c r="E13" s="244"/>
      <c r="F13" s="244"/>
      <c r="G13" s="245" t="e">
        <f>G9-G10</f>
        <v>#REF!</v>
      </c>
      <c r="H13" s="245" t="e">
        <f>H9-H10</f>
        <v>#REF!</v>
      </c>
      <c r="I13" s="245" t="e">
        <f>#REF!/1000000</f>
        <v>#REF!</v>
      </c>
      <c r="J13" s="245"/>
      <c r="K13" s="245">
        <v>42000</v>
      </c>
      <c r="Q13" s="12" t="s">
        <v>404</v>
      </c>
      <c r="R13" s="67"/>
      <c r="S13" s="67"/>
      <c r="T13" s="67"/>
      <c r="U13" s="67"/>
      <c r="V13" s="67"/>
      <c r="W13" s="67"/>
      <c r="AK13" s="60">
        <f aca="true" t="shared" si="1" ref="AK13:AK52">SUM(C13:D13)</f>
        <v>0</v>
      </c>
      <c r="AN13" s="60">
        <v>10863.483243</v>
      </c>
      <c r="AO13" s="60" t="e">
        <f t="shared" si="0"/>
        <v>#REF!</v>
      </c>
    </row>
    <row r="14" spans="1:41" s="60" customFormat="1" ht="19.5" customHeight="1">
      <c r="A14" s="13" t="s">
        <v>372</v>
      </c>
      <c r="B14" s="248">
        <v>11453.091712</v>
      </c>
      <c r="C14" s="248">
        <v>19910.17513376</v>
      </c>
      <c r="D14" s="248">
        <v>19147.949379152262</v>
      </c>
      <c r="E14" s="248">
        <v>28731.457088899428</v>
      </c>
      <c r="F14" s="248">
        <v>81661.82744681169</v>
      </c>
      <c r="G14" s="248" t="e">
        <f>SUM(#REF!)/1000000</f>
        <v>#REF!</v>
      </c>
      <c r="H14" s="248" t="e">
        <f>#REF!/1000000</f>
        <v>#REF!</v>
      </c>
      <c r="I14" s="248" t="e">
        <f>#REF!/1000000</f>
        <v>#REF!</v>
      </c>
      <c r="J14" s="248"/>
      <c r="K14" s="249"/>
      <c r="L14" s="14" t="s">
        <v>414</v>
      </c>
      <c r="Q14" s="12" t="s">
        <v>405</v>
      </c>
      <c r="R14" s="12" t="s">
        <v>406</v>
      </c>
      <c r="S14" s="67">
        <v>2.584393</v>
      </c>
      <c r="T14" s="67">
        <v>2.584395</v>
      </c>
      <c r="U14" s="67">
        <v>2.584388</v>
      </c>
      <c r="V14" s="67">
        <v>2.584393</v>
      </c>
      <c r="W14" s="67">
        <v>0</v>
      </c>
      <c r="X14" s="60">
        <v>0</v>
      </c>
      <c r="AA14" s="60">
        <v>0</v>
      </c>
      <c r="AD14" s="60">
        <v>0</v>
      </c>
      <c r="AK14" s="60">
        <f t="shared" si="1"/>
        <v>39058.12451291226</v>
      </c>
      <c r="AN14" s="60">
        <v>20338.824901</v>
      </c>
      <c r="AO14" s="60" t="e">
        <f t="shared" si="0"/>
        <v>#REF!</v>
      </c>
    </row>
    <row r="15" spans="1:41" s="60" customFormat="1" ht="19.5" customHeight="1">
      <c r="A15" s="15" t="s">
        <v>10</v>
      </c>
      <c r="B15" s="238"/>
      <c r="C15" s="238"/>
      <c r="D15" s="238"/>
      <c r="E15" s="238"/>
      <c r="F15" s="238"/>
      <c r="G15" s="239" t="e">
        <f>SUM(#REF!)/1000000</f>
        <v>#REF!</v>
      </c>
      <c r="H15" s="239" t="e">
        <f>#REF!/1000000</f>
        <v>#REF!</v>
      </c>
      <c r="I15" s="239" t="e">
        <f>#REF!/1000000</f>
        <v>#REF!</v>
      </c>
      <c r="J15" s="239"/>
      <c r="K15" s="238"/>
      <c r="Q15" s="67"/>
      <c r="R15" s="12" t="s">
        <v>407</v>
      </c>
      <c r="S15" s="67">
        <v>0.565713</v>
      </c>
      <c r="T15" s="67">
        <v>0.631829</v>
      </c>
      <c r="U15" s="67">
        <v>0.796455</v>
      </c>
      <c r="V15" s="67">
        <v>1.233913</v>
      </c>
      <c r="W15" s="67">
        <v>0.442568</v>
      </c>
      <c r="X15" s="60">
        <v>0.38514</v>
      </c>
      <c r="AA15" s="60">
        <v>0</v>
      </c>
      <c r="AD15" s="60">
        <v>0</v>
      </c>
      <c r="AK15" s="60">
        <f t="shared" si="1"/>
        <v>0</v>
      </c>
      <c r="AN15" s="60">
        <v>3084.743352</v>
      </c>
      <c r="AO15" s="60" t="e">
        <f t="shared" si="0"/>
        <v>#REF!</v>
      </c>
    </row>
    <row r="16" spans="1:41" s="60" customFormat="1" ht="19.5" customHeight="1">
      <c r="A16" s="15" t="s">
        <v>11</v>
      </c>
      <c r="B16" s="238"/>
      <c r="C16" s="238"/>
      <c r="D16" s="238"/>
      <c r="E16" s="238"/>
      <c r="F16" s="238"/>
      <c r="G16" s="239" t="e">
        <f>SUM(#REF!)/1000000</f>
        <v>#REF!</v>
      </c>
      <c r="H16" s="239" t="e">
        <f>#REF!/1000000</f>
        <v>#REF!</v>
      </c>
      <c r="I16" s="239" t="e">
        <f>#REF!/1000000</f>
        <v>#REF!</v>
      </c>
      <c r="J16" s="239"/>
      <c r="K16" s="238"/>
      <c r="L16" s="71"/>
      <c r="Q16" s="67"/>
      <c r="R16" s="12" t="s">
        <v>413</v>
      </c>
      <c r="S16" s="67">
        <v>13.253667</v>
      </c>
      <c r="T16" s="67">
        <v>13.164545</v>
      </c>
      <c r="U16" s="67">
        <v>13.209069</v>
      </c>
      <c r="V16" s="67">
        <v>13.209078</v>
      </c>
      <c r="W16" s="67">
        <v>10.621738</v>
      </c>
      <c r="X16" s="60">
        <v>10.621743</v>
      </c>
      <c r="AA16" s="60">
        <v>3.540553</v>
      </c>
      <c r="AB16" s="60">
        <v>3.5405770000000003</v>
      </c>
      <c r="AC16" s="60">
        <f>AD16-AA16-AB16</f>
        <v>3.540587</v>
      </c>
      <c r="AD16" s="60">
        <v>10.621717</v>
      </c>
      <c r="AF16" s="60">
        <v>3.540567</v>
      </c>
      <c r="AG16" s="60">
        <v>3.540569</v>
      </c>
      <c r="AH16" s="60">
        <v>3.5386010000000003</v>
      </c>
      <c r="AI16" s="60">
        <v>10.619737</v>
      </c>
      <c r="AK16" s="60">
        <f t="shared" si="1"/>
        <v>0</v>
      </c>
      <c r="AN16" s="60">
        <v>397.679929</v>
      </c>
      <c r="AO16" s="60" t="e">
        <f t="shared" si="0"/>
        <v>#REF!</v>
      </c>
    </row>
    <row r="17" spans="1:41" s="60" customFormat="1" ht="19.5" customHeight="1">
      <c r="A17" s="15" t="s">
        <v>5</v>
      </c>
      <c r="B17" s="238"/>
      <c r="C17" s="238"/>
      <c r="D17" s="238"/>
      <c r="E17" s="238"/>
      <c r="F17" s="238"/>
      <c r="G17" s="239" t="e">
        <f>SUM(#REF!)/1000000</f>
        <v>#REF!</v>
      </c>
      <c r="H17" s="239" t="e">
        <f>#REF!/1000000</f>
        <v>#REF!</v>
      </c>
      <c r="I17" s="239" t="e">
        <f>#REF!/1000000</f>
        <v>#REF!</v>
      </c>
      <c r="J17" s="239"/>
      <c r="K17" s="238"/>
      <c r="Q17" s="67"/>
      <c r="R17" s="12" t="s">
        <v>408</v>
      </c>
      <c r="S17" s="67">
        <v>2667.89986</v>
      </c>
      <c r="T17" s="67">
        <v>2603.3426430000004</v>
      </c>
      <c r="U17" s="67">
        <v>2500.284825</v>
      </c>
      <c r="V17" s="67">
        <v>2651.542934</v>
      </c>
      <c r="W17" s="67">
        <v>2648.9675399999996</v>
      </c>
      <c r="X17" s="60">
        <v>1956.6807430000001</v>
      </c>
      <c r="AA17" s="60">
        <v>590.165083</v>
      </c>
      <c r="AB17" s="60">
        <v>340.489484</v>
      </c>
      <c r="AC17" s="60">
        <f>AD17-AA17-AB17</f>
        <v>990.7125900000003</v>
      </c>
      <c r="AD17" s="60">
        <v>1921.3671570000001</v>
      </c>
      <c r="AF17" s="60">
        <v>601.889793</v>
      </c>
      <c r="AG17" s="60">
        <v>442.29450399999996</v>
      </c>
      <c r="AH17" s="60">
        <v>1328.5120510000002</v>
      </c>
      <c r="AI17" s="60">
        <v>2372.6963480000004</v>
      </c>
      <c r="AK17" s="60">
        <f t="shared" si="1"/>
        <v>0</v>
      </c>
      <c r="AN17" s="60">
        <v>752.106885</v>
      </c>
      <c r="AO17" s="60" t="e">
        <f t="shared" si="0"/>
        <v>#REF!</v>
      </c>
    </row>
    <row r="18" spans="1:41" s="60" customFormat="1" ht="19.5" customHeight="1">
      <c r="A18" s="15" t="s">
        <v>357</v>
      </c>
      <c r="B18" s="238"/>
      <c r="C18" s="238"/>
      <c r="D18" s="238"/>
      <c r="E18" s="238"/>
      <c r="F18" s="238"/>
      <c r="G18" s="239" t="e">
        <f>SUM(#REF!)/1000000</f>
        <v>#REF!</v>
      </c>
      <c r="H18" s="239" t="e">
        <f>(#REF!+#REF!+#REF!)/1000000</f>
        <v>#REF!</v>
      </c>
      <c r="I18" s="239" t="e">
        <f>(#REF!+#REF!+#REF!)/1000000</f>
        <v>#REF!</v>
      </c>
      <c r="J18" s="239"/>
      <c r="K18" s="238"/>
      <c r="Q18" s="67"/>
      <c r="R18" s="16" t="s">
        <v>410</v>
      </c>
      <c r="S18" s="72">
        <v>2684.303633</v>
      </c>
      <c r="T18" s="72">
        <v>2619.7234120000003</v>
      </c>
      <c r="U18" s="72">
        <v>2516.874737</v>
      </c>
      <c r="V18" s="72">
        <f>SUM(V14:V17)</f>
        <v>2668.570318</v>
      </c>
      <c r="W18" s="72">
        <f>SUM(W14:W17)</f>
        <v>2660.031846</v>
      </c>
      <c r="X18" s="72">
        <f>SUM(X14:X17)</f>
        <v>1967.6876260000001</v>
      </c>
      <c r="AA18" s="72">
        <f>SUM(AA14:AA17)</f>
        <v>593.705636</v>
      </c>
      <c r="AB18" s="72">
        <f>SUM(AB14:AB17)</f>
        <v>344.030061</v>
      </c>
      <c r="AC18" s="72">
        <f>SUM(AC14:AC17)</f>
        <v>994.2531770000003</v>
      </c>
      <c r="AD18" s="72">
        <f>SUM(AD14:AD17)</f>
        <v>1931.9888740000001</v>
      </c>
      <c r="AE18" s="60">
        <f>X18+AD18</f>
        <v>3899.6765000000005</v>
      </c>
      <c r="AF18" s="72">
        <f>SUM(AF14:AF17)</f>
        <v>605.4303600000001</v>
      </c>
      <c r="AG18" s="72">
        <f>SUM(AG14:AG17)</f>
        <v>445.83507299999997</v>
      </c>
      <c r="AH18" s="72">
        <f>SUM(AH14:AH17)</f>
        <v>1332.0506520000001</v>
      </c>
      <c r="AI18" s="72">
        <f>SUM(AI14:AI17)</f>
        <v>2383.3160850000004</v>
      </c>
      <c r="AJ18" s="60">
        <f>AD18+AI18+X18</f>
        <v>6282.992585000001</v>
      </c>
      <c r="AK18" s="60">
        <f t="shared" si="1"/>
        <v>0</v>
      </c>
      <c r="AN18" s="60">
        <v>8144.708312</v>
      </c>
      <c r="AO18" s="60" t="e">
        <f t="shared" si="0"/>
        <v>#REF!</v>
      </c>
    </row>
    <row r="19" spans="1:41" s="60" customFormat="1" ht="19.5" customHeight="1">
      <c r="A19" s="15" t="s">
        <v>6</v>
      </c>
      <c r="B19" s="238"/>
      <c r="C19" s="238"/>
      <c r="D19" s="238"/>
      <c r="E19" s="238"/>
      <c r="F19" s="238"/>
      <c r="G19" s="239" t="e">
        <f>(SUM(#REF!)+SUM(#REF!)+SUM(#REF!))/1000000</f>
        <v>#REF!</v>
      </c>
      <c r="H19" s="239" t="e">
        <f>(#REF!+#REF!+#REF!)/1000000</f>
        <v>#REF!</v>
      </c>
      <c r="I19" s="239" t="e">
        <f>(#REF!+#REF!+#REF!)/1000000</f>
        <v>#REF!</v>
      </c>
      <c r="J19" s="239"/>
      <c r="K19" s="238"/>
      <c r="Q19" s="67"/>
      <c r="R19" s="67"/>
      <c r="S19" s="67"/>
      <c r="T19" s="67"/>
      <c r="U19" s="67"/>
      <c r="V19" s="67"/>
      <c r="W19" s="67"/>
      <c r="AK19" s="60">
        <f t="shared" si="1"/>
        <v>0</v>
      </c>
      <c r="AN19" s="60">
        <v>6796.270689</v>
      </c>
      <c r="AO19" s="60" t="e">
        <f t="shared" si="0"/>
        <v>#REF!</v>
      </c>
    </row>
    <row r="20" spans="1:41" s="60" customFormat="1" ht="19.5" customHeight="1">
      <c r="A20" s="15" t="s">
        <v>7</v>
      </c>
      <c r="B20" s="238"/>
      <c r="C20" s="238"/>
      <c r="D20" s="238"/>
      <c r="E20" s="238"/>
      <c r="F20" s="238"/>
      <c r="G20" s="239" t="e">
        <f>SUM(#REF!)/1000000</f>
        <v>#REF!</v>
      </c>
      <c r="H20" s="239" t="e">
        <f>#REF!/1000000</f>
        <v>#REF!</v>
      </c>
      <c r="I20" s="239" t="e">
        <f>#REF!/1000000</f>
        <v>#REF!</v>
      </c>
      <c r="J20" s="239"/>
      <c r="K20" s="238"/>
      <c r="Q20" s="12" t="s">
        <v>409</v>
      </c>
      <c r="R20" s="12" t="s">
        <v>406</v>
      </c>
      <c r="S20" s="67">
        <v>7.159006</v>
      </c>
      <c r="T20" s="67">
        <v>7.637505</v>
      </c>
      <c r="U20" s="67">
        <v>7.811502</v>
      </c>
      <c r="V20" s="67">
        <v>9.848525</v>
      </c>
      <c r="W20" s="73">
        <v>9.563276</v>
      </c>
      <c r="X20" s="60">
        <v>9.604253</v>
      </c>
      <c r="AA20" s="60">
        <v>3.201412</v>
      </c>
      <c r="AB20" s="60">
        <v>4.117699</v>
      </c>
      <c r="AC20" s="60">
        <f>AD20-AA20-AB20</f>
        <v>3.7871580000000016</v>
      </c>
      <c r="AD20" s="74">
        <v>11.106269000000001</v>
      </c>
      <c r="AF20" s="60">
        <v>3.7906350000000004</v>
      </c>
      <c r="AG20" s="60">
        <v>4.407552</v>
      </c>
      <c r="AH20" s="60">
        <v>3.79063</v>
      </c>
      <c r="AI20" s="60">
        <v>11.988817000000001</v>
      </c>
      <c r="AK20" s="60">
        <f t="shared" si="1"/>
        <v>0</v>
      </c>
      <c r="AN20" s="60">
        <v>1013.72311</v>
      </c>
      <c r="AO20" s="60" t="e">
        <f t="shared" si="0"/>
        <v>#REF!</v>
      </c>
    </row>
    <row r="21" spans="1:41" s="60" customFormat="1" ht="19.5" customHeight="1">
      <c r="A21" s="15" t="s">
        <v>8</v>
      </c>
      <c r="B21" s="238"/>
      <c r="C21" s="238"/>
      <c r="D21" s="238"/>
      <c r="E21" s="238"/>
      <c r="F21" s="238"/>
      <c r="G21" s="239" t="e">
        <f>G14-SUM(G15:G20)</f>
        <v>#REF!</v>
      </c>
      <c r="H21" s="239" t="e">
        <f>H14-SUM(H15:H20)</f>
        <v>#REF!</v>
      </c>
      <c r="I21" s="239" t="e">
        <f>I14-SUM(I15:I20)</f>
        <v>#REF!</v>
      </c>
      <c r="J21" s="239"/>
      <c r="K21" s="238"/>
      <c r="Q21" s="67" t="s">
        <v>52</v>
      </c>
      <c r="R21" s="12" t="s">
        <v>411</v>
      </c>
      <c r="S21" s="67">
        <v>60.573835</v>
      </c>
      <c r="T21" s="67">
        <v>64.670088</v>
      </c>
      <c r="U21" s="67">
        <v>64.904096</v>
      </c>
      <c r="V21" s="67">
        <v>45.950713</v>
      </c>
      <c r="W21" s="73">
        <v>60.357542</v>
      </c>
      <c r="X21" s="60">
        <v>60.455403</v>
      </c>
      <c r="AA21" s="60">
        <v>21.160699</v>
      </c>
      <c r="AB21" s="60">
        <v>21.110407</v>
      </c>
      <c r="AC21" s="60">
        <f>AD21-AA21-AB21</f>
        <v>21.297963999999997</v>
      </c>
      <c r="AD21" s="74">
        <v>63.569069999999996</v>
      </c>
      <c r="AF21" s="60">
        <v>19.51122</v>
      </c>
      <c r="AG21" s="60">
        <v>19.791014</v>
      </c>
      <c r="AH21" s="60">
        <v>19.786947</v>
      </c>
      <c r="AI21" s="60">
        <v>59.089180999999996</v>
      </c>
      <c r="AK21" s="60">
        <f t="shared" si="1"/>
        <v>0</v>
      </c>
      <c r="AN21" s="60">
        <v>149.5926240000008</v>
      </c>
      <c r="AO21" s="60" t="e">
        <f t="shared" si="0"/>
        <v>#REF!</v>
      </c>
    </row>
    <row r="22" spans="1:41" s="60" customFormat="1" ht="19.5" customHeight="1">
      <c r="A22" s="13" t="s">
        <v>373</v>
      </c>
      <c r="B22" s="248">
        <v>7663.9082880000005</v>
      </c>
      <c r="C22" s="248">
        <v>28239.82486624</v>
      </c>
      <c r="D22" s="248">
        <v>29669.643093847742</v>
      </c>
      <c r="E22" s="248">
        <v>20942.187499100575</v>
      </c>
      <c r="F22" s="248">
        <v>99879.10838818832</v>
      </c>
      <c r="G22" s="248" t="e">
        <f>G9-G14</f>
        <v>#REF!</v>
      </c>
      <c r="H22" s="248" t="e">
        <f>H9-H14</f>
        <v>#REF!</v>
      </c>
      <c r="I22" s="248" t="e">
        <f>I9-I14</f>
        <v>#REF!</v>
      </c>
      <c r="J22" s="248"/>
      <c r="K22" s="249"/>
      <c r="Q22" s="67"/>
      <c r="R22" s="12" t="s">
        <v>412</v>
      </c>
      <c r="S22" s="67">
        <v>35.54681</v>
      </c>
      <c r="T22" s="67">
        <v>55.435956</v>
      </c>
      <c r="U22" s="67">
        <v>47.842323</v>
      </c>
      <c r="V22" s="67">
        <v>10.46551</v>
      </c>
      <c r="W22" s="73">
        <v>23.949697</v>
      </c>
      <c r="X22" s="60">
        <v>40.239814</v>
      </c>
      <c r="AA22" s="60">
        <v>28.352977</v>
      </c>
      <c r="AB22" s="60">
        <v>24.312762999999997</v>
      </c>
      <c r="AC22" s="60">
        <f>AD22-AA22-AB22</f>
        <v>26.864103000000007</v>
      </c>
      <c r="AD22" s="74">
        <v>79.529843</v>
      </c>
      <c r="AF22" s="60">
        <v>24.087709000000004</v>
      </c>
      <c r="AG22" s="60">
        <v>19.561087</v>
      </c>
      <c r="AH22" s="60">
        <v>14.049483</v>
      </c>
      <c r="AI22" s="60">
        <v>57.69827900000001</v>
      </c>
      <c r="AK22" s="60">
        <f t="shared" si="1"/>
        <v>57909.46796008774</v>
      </c>
      <c r="AN22" s="60">
        <v>32193.203206</v>
      </c>
      <c r="AO22" s="60" t="e">
        <f t="shared" si="0"/>
        <v>#REF!</v>
      </c>
    </row>
    <row r="23" spans="1:41" s="46" customFormat="1" ht="19.5" customHeight="1">
      <c r="A23" s="11" t="s">
        <v>374</v>
      </c>
      <c r="B23" s="77">
        <v>0.40089492535439664</v>
      </c>
      <c r="C23" s="77">
        <v>0.586496881957217</v>
      </c>
      <c r="D23" s="77">
        <v>0.607765389296029</v>
      </c>
      <c r="E23" s="77">
        <v>0.4215955497688551</v>
      </c>
      <c r="F23" s="77">
        <v>0.5501740306052352</v>
      </c>
      <c r="G23" s="77" t="e">
        <f>G22/G9</f>
        <v>#REF!</v>
      </c>
      <c r="H23" s="77" t="e">
        <f>H22/H9</f>
        <v>#REF!</v>
      </c>
      <c r="I23" s="77" t="e">
        <f>I22/I9</f>
        <v>#REF!</v>
      </c>
      <c r="J23" s="77"/>
      <c r="K23" s="76"/>
      <c r="Q23" s="78"/>
      <c r="R23" s="17" t="s">
        <v>407</v>
      </c>
      <c r="S23" s="67">
        <v>3.259214</v>
      </c>
      <c r="T23" s="67">
        <v>3.739733000000001</v>
      </c>
      <c r="U23" s="67">
        <v>5.054847</v>
      </c>
      <c r="V23" s="67">
        <v>4.380021</v>
      </c>
      <c r="W23" s="79">
        <v>5.73363</v>
      </c>
      <c r="X23" s="80">
        <v>5.238016999999999</v>
      </c>
      <c r="AA23" s="80">
        <v>1.9304880000000004</v>
      </c>
      <c r="AB23" s="80">
        <v>0.164723</v>
      </c>
      <c r="AC23" s="60">
        <f>AD23-AA23-AB23</f>
        <v>-1.4813550000000004</v>
      </c>
      <c r="AD23" s="74">
        <v>0.613856</v>
      </c>
      <c r="AF23" s="80">
        <v>0.014016</v>
      </c>
      <c r="AG23" s="80">
        <v>0.08878</v>
      </c>
      <c r="AH23" s="80">
        <v>0.045964</v>
      </c>
      <c r="AI23" s="80">
        <v>0.14876</v>
      </c>
      <c r="AK23" s="60">
        <f t="shared" si="1"/>
        <v>1.194262271253246</v>
      </c>
      <c r="AN23" s="46">
        <v>0.6128300080177218</v>
      </c>
      <c r="AO23" s="60" t="e">
        <f t="shared" si="0"/>
        <v>#REF!</v>
      </c>
    </row>
    <row r="24" spans="1:41" s="60" customFormat="1" ht="19.5" customHeight="1">
      <c r="A24" s="13" t="s">
        <v>349</v>
      </c>
      <c r="B24" s="248">
        <v>3179.234764</v>
      </c>
      <c r="C24" s="248">
        <v>22164.207252</v>
      </c>
      <c r="D24" s="248">
        <v>22359.853265</v>
      </c>
      <c r="E24" s="248">
        <v>21682.032179</v>
      </c>
      <c r="F24" s="248">
        <v>84912.40642300001</v>
      </c>
      <c r="G24" s="248" t="e">
        <f>SUM(#REF!)/1000000</f>
        <v>#REF!</v>
      </c>
      <c r="H24" s="248" t="e">
        <f>#REF!/1000000</f>
        <v>#REF!</v>
      </c>
      <c r="I24" s="248" t="e">
        <f>#REF!/1000000</f>
        <v>#REF!</v>
      </c>
      <c r="J24" s="248"/>
      <c r="K24" s="249"/>
      <c r="L24" s="14" t="s">
        <v>414</v>
      </c>
      <c r="Q24" s="10" t="s">
        <v>53</v>
      </c>
      <c r="S24" s="60">
        <v>2855.3830442496005</v>
      </c>
      <c r="T24" s="60">
        <v>2829.5627553315558</v>
      </c>
      <c r="U24" s="60">
        <v>2712.610961088141</v>
      </c>
      <c r="V24" s="60" t="e">
        <f>V18+#REF!</f>
        <v>#REF!</v>
      </c>
      <c r="W24" s="60" t="e">
        <f>W18+#REF!</f>
        <v>#REF!</v>
      </c>
      <c r="X24" s="80" t="e">
        <f>X18+#REF!</f>
        <v>#REF!</v>
      </c>
      <c r="AA24" s="80" t="e">
        <f>AA18+#REF!</f>
        <v>#REF!</v>
      </c>
      <c r="AB24" s="80" t="e">
        <f>AB18+#REF!</f>
        <v>#REF!</v>
      </c>
      <c r="AC24" s="80" t="e">
        <f>AC18+#REF!</f>
        <v>#REF!</v>
      </c>
      <c r="AD24" s="80" t="e">
        <f>AD18+#REF!</f>
        <v>#REF!</v>
      </c>
      <c r="AF24" s="80" t="e">
        <f>AF18+#REF!</f>
        <v>#REF!</v>
      </c>
      <c r="AG24" s="80" t="e">
        <f>AG18+#REF!</f>
        <v>#REF!</v>
      </c>
      <c r="AH24" s="80" t="e">
        <f>AH18+#REF!</f>
        <v>#REF!</v>
      </c>
      <c r="AI24" s="80" t="e">
        <f>AI18+#REF!</f>
        <v>#REF!</v>
      </c>
      <c r="AK24" s="60">
        <f t="shared" si="1"/>
        <v>44524.060517000005</v>
      </c>
      <c r="AN24" s="60">
        <v>26588.49019</v>
      </c>
      <c r="AO24" s="60" t="e">
        <f t="shared" si="0"/>
        <v>#REF!</v>
      </c>
    </row>
    <row r="25" spans="1:41" s="60" customFormat="1" ht="19.5" customHeight="1">
      <c r="A25" s="15" t="s">
        <v>9</v>
      </c>
      <c r="B25" s="238"/>
      <c r="C25" s="238"/>
      <c r="D25" s="238"/>
      <c r="E25" s="238"/>
      <c r="F25" s="239">
        <v>57714.10179</v>
      </c>
      <c r="G25" s="239" t="e">
        <f>SUM(#REF!)/1000000</f>
        <v>#REF!</v>
      </c>
      <c r="H25" s="239" t="e">
        <f>(#REF!+#REF!)/1000000</f>
        <v>#REF!</v>
      </c>
      <c r="I25" s="239" t="e">
        <f>(#REF!+#REF!)/1000000</f>
        <v>#REF!</v>
      </c>
      <c r="J25" s="239"/>
      <c r="K25" s="238"/>
      <c r="AB25" s="80"/>
      <c r="AK25" s="60">
        <f t="shared" si="1"/>
        <v>0</v>
      </c>
      <c r="AN25" s="60">
        <v>19684.644649</v>
      </c>
      <c r="AO25" s="60" t="e">
        <f t="shared" si="0"/>
        <v>#REF!</v>
      </c>
    </row>
    <row r="26" spans="1:41" s="60" customFormat="1" ht="19.5" customHeight="1">
      <c r="A26" s="15" t="s">
        <v>87</v>
      </c>
      <c r="B26" s="238"/>
      <c r="C26" s="238"/>
      <c r="D26" s="238"/>
      <c r="E26" s="238"/>
      <c r="F26" s="239">
        <v>5673.525995</v>
      </c>
      <c r="G26" s="239" t="e">
        <f>SUM(#REF!)/1000000</f>
        <v>#REF!</v>
      </c>
      <c r="H26" s="239" t="e">
        <f>#REF!/1000000</f>
        <v>#REF!</v>
      </c>
      <c r="I26" s="239" t="e">
        <f>#REF!/1000000</f>
        <v>#REF!</v>
      </c>
      <c r="J26" s="239"/>
      <c r="K26" s="238"/>
      <c r="L26" s="71"/>
      <c r="R26" s="60" t="s">
        <v>255</v>
      </c>
      <c r="S26" s="60" t="s">
        <v>19</v>
      </c>
      <c r="AB26" s="81"/>
      <c r="AK26" s="60">
        <f t="shared" si="1"/>
        <v>0</v>
      </c>
      <c r="AN26" s="60">
        <v>1681.569163</v>
      </c>
      <c r="AO26" s="60" t="e">
        <f t="shared" si="0"/>
        <v>#REF!</v>
      </c>
    </row>
    <row r="27" spans="1:41" s="60" customFormat="1" ht="19.5" customHeight="1">
      <c r="A27" s="15" t="s">
        <v>412</v>
      </c>
      <c r="B27" s="238"/>
      <c r="C27" s="238"/>
      <c r="D27" s="238"/>
      <c r="E27" s="238"/>
      <c r="F27" s="239">
        <v>6340.244109</v>
      </c>
      <c r="G27" s="239" t="e">
        <f>SUM(#REF!)/1000000</f>
        <v>#REF!</v>
      </c>
      <c r="H27" s="239" t="e">
        <f>#REF!/1000000</f>
        <v>#REF!</v>
      </c>
      <c r="I27" s="239" t="e">
        <f>#REF!/1000000</f>
        <v>#REF!</v>
      </c>
      <c r="J27" s="239"/>
      <c r="K27" s="238"/>
      <c r="L27" s="71"/>
      <c r="Q27" s="10" t="s">
        <v>3</v>
      </c>
      <c r="R27" s="60">
        <v>-2.081067</v>
      </c>
      <c r="AK27" s="60">
        <f t="shared" si="1"/>
        <v>0</v>
      </c>
      <c r="AN27" s="60">
        <v>1825.782351</v>
      </c>
      <c r="AO27" s="60" t="e">
        <f t="shared" si="0"/>
        <v>#REF!</v>
      </c>
    </row>
    <row r="28" spans="1:41" s="60" customFormat="1" ht="19.5" customHeight="1">
      <c r="A28" s="15" t="s">
        <v>357</v>
      </c>
      <c r="B28" s="238"/>
      <c r="C28" s="238"/>
      <c r="D28" s="238"/>
      <c r="E28" s="238"/>
      <c r="F28" s="239">
        <v>5215.9975</v>
      </c>
      <c r="G28" s="239" t="e">
        <f>SUM(#REF!)/1000000</f>
        <v>#REF!</v>
      </c>
      <c r="H28" s="239" t="e">
        <f>(#REF!+#REF!)/1000000</f>
        <v>#REF!</v>
      </c>
      <c r="I28" s="239" t="e">
        <f>(#REF!+#REF!)/1000000</f>
        <v>#REF!</v>
      </c>
      <c r="J28" s="239"/>
      <c r="K28" s="238"/>
      <c r="L28" s="71"/>
      <c r="AK28" s="60">
        <f t="shared" si="1"/>
        <v>0</v>
      </c>
      <c r="AN28" s="60">
        <v>1362.241724</v>
      </c>
      <c r="AO28" s="60" t="e">
        <f t="shared" si="0"/>
        <v>#REF!</v>
      </c>
    </row>
    <row r="29" spans="1:41" s="60" customFormat="1" ht="19.5" customHeight="1">
      <c r="A29" s="15" t="s">
        <v>8</v>
      </c>
      <c r="B29" s="238"/>
      <c r="C29" s="238"/>
      <c r="D29" s="238"/>
      <c r="E29" s="238"/>
      <c r="F29" s="239">
        <f>F24-SUM(F25:F28)</f>
        <v>9968.537029</v>
      </c>
      <c r="G29" s="239" t="e">
        <f>G24-SUM(G25:G28)</f>
        <v>#REF!</v>
      </c>
      <c r="H29" s="239" t="e">
        <f>H24-SUM(H25:H28)</f>
        <v>#REF!</v>
      </c>
      <c r="I29" s="239" t="e">
        <f>I24-SUM(I25:I28)</f>
        <v>#REF!</v>
      </c>
      <c r="J29" s="239"/>
      <c r="K29" s="238"/>
      <c r="AK29" s="60">
        <f t="shared" si="1"/>
        <v>0</v>
      </c>
      <c r="AN29" s="60">
        <v>2034.2523029999975</v>
      </c>
      <c r="AO29" s="60" t="e">
        <f t="shared" si="0"/>
        <v>#REF!</v>
      </c>
    </row>
    <row r="30" spans="1:41" s="60" customFormat="1" ht="19.5" customHeight="1">
      <c r="A30" s="13" t="s">
        <v>350</v>
      </c>
      <c r="B30" s="106">
        <v>4484.584473384433</v>
      </c>
      <c r="C30" s="106">
        <v>6076.121460578927</v>
      </c>
      <c r="D30" s="106">
        <v>7309.789828847741</v>
      </c>
      <c r="E30" s="106">
        <v>-739.8446798994264</v>
      </c>
      <c r="F30" s="106">
        <v>14967.205811527245</v>
      </c>
      <c r="G30" s="106" t="e">
        <f>G22-G24</f>
        <v>#REF!</v>
      </c>
      <c r="H30" s="106" t="e">
        <f>H22-H24</f>
        <v>#REF!</v>
      </c>
      <c r="I30" s="106" t="e">
        <f>I22-I24</f>
        <v>#REF!</v>
      </c>
      <c r="J30" s="106"/>
      <c r="K30" s="106">
        <v>24500</v>
      </c>
      <c r="AK30" s="60">
        <f t="shared" si="1"/>
        <v>13385.91128942667</v>
      </c>
      <c r="AN30" s="60">
        <v>5604.713015999998</v>
      </c>
      <c r="AO30" s="60" t="e">
        <f t="shared" si="0"/>
        <v>#REF!</v>
      </c>
    </row>
    <row r="31" spans="1:41" s="46" customFormat="1" ht="19.5" customHeight="1">
      <c r="A31" s="11" t="s">
        <v>371</v>
      </c>
      <c r="B31" s="77">
        <v>0.23458620460241844</v>
      </c>
      <c r="C31" s="77">
        <v>0.12619151527682093</v>
      </c>
      <c r="D31" s="77">
        <v>0.1497367948427738</v>
      </c>
      <c r="E31" s="77">
        <v>-0.014894109059961259</v>
      </c>
      <c r="F31" s="77">
        <v>0.08244534899352246</v>
      </c>
      <c r="G31" s="77" t="e">
        <f>G30/G9</f>
        <v>#REF!</v>
      </c>
      <c r="H31" s="77" t="e">
        <f>H30/H9</f>
        <v>#REF!</v>
      </c>
      <c r="I31" s="77" t="e">
        <f>I30/I9</f>
        <v>#REF!</v>
      </c>
      <c r="J31" s="77"/>
      <c r="K31" s="77">
        <f>K30/K9</f>
        <v>0.1225</v>
      </c>
      <c r="R31" s="60"/>
      <c r="S31" s="60"/>
      <c r="T31" s="60"/>
      <c r="U31" s="60"/>
      <c r="V31" s="60"/>
      <c r="W31" s="60"/>
      <c r="AK31" s="60">
        <f t="shared" si="1"/>
        <v>0.27592831011959473</v>
      </c>
      <c r="AN31" s="46">
        <v>0.1066913503621833</v>
      </c>
      <c r="AO31" s="60" t="e">
        <f t="shared" si="0"/>
        <v>#REF!</v>
      </c>
    </row>
    <row r="32" spans="1:41" s="60" customFormat="1" ht="19.5" customHeight="1">
      <c r="A32" s="15" t="s">
        <v>29</v>
      </c>
      <c r="B32" s="242"/>
      <c r="C32" s="233"/>
      <c r="D32" s="233"/>
      <c r="E32" s="233"/>
      <c r="F32" s="233"/>
      <c r="G32" s="243">
        <f>-'FS(セグメント)'!V36/1000000</f>
        <v>2494.813507</v>
      </c>
      <c r="H32" s="237" t="e">
        <f>(#REF!+#REF!+#REF!)/1000000</f>
        <v>#REF!</v>
      </c>
      <c r="I32" s="237" t="e">
        <f>#REF!/1000000</f>
        <v>#REF!</v>
      </c>
      <c r="J32" s="237"/>
      <c r="K32" s="237">
        <v>10000</v>
      </c>
      <c r="L32" s="89"/>
      <c r="M32" s="61"/>
      <c r="AK32" s="60">
        <f t="shared" si="1"/>
        <v>0</v>
      </c>
      <c r="AN32" s="60">
        <v>1941.905155</v>
      </c>
      <c r="AO32" s="60" t="e">
        <f t="shared" si="0"/>
        <v>#REF!</v>
      </c>
    </row>
    <row r="33" spans="1:41" s="60" customFormat="1" ht="19.5" customHeight="1">
      <c r="A33" s="18" t="s">
        <v>31</v>
      </c>
      <c r="B33" s="244"/>
      <c r="C33" s="93"/>
      <c r="D33" s="93"/>
      <c r="E33" s="93"/>
      <c r="F33" s="93"/>
      <c r="G33" s="245">
        <f>-'FS(セグメント)'!U36/1000000</f>
        <v>3994.254559</v>
      </c>
      <c r="H33" s="95" t="e">
        <f>(#REF!+#REF!+#REF!)/1000000</f>
        <v>#REF!</v>
      </c>
      <c r="I33" s="95" t="e">
        <f>#REF!/1000000</f>
        <v>#REF!</v>
      </c>
      <c r="J33" s="95"/>
      <c r="K33" s="95">
        <v>14500</v>
      </c>
      <c r="M33" s="61"/>
      <c r="R33" s="46"/>
      <c r="S33" s="46"/>
      <c r="T33" s="46"/>
      <c r="U33" s="46"/>
      <c r="V33" s="46"/>
      <c r="W33" s="46"/>
      <c r="AK33" s="60">
        <f t="shared" si="1"/>
        <v>0</v>
      </c>
      <c r="AN33" s="60">
        <v>3662.807861</v>
      </c>
      <c r="AO33" s="60" t="e">
        <f t="shared" si="0"/>
        <v>#REF!</v>
      </c>
    </row>
    <row r="34" spans="1:41" s="60" customFormat="1" ht="19.5" customHeight="1">
      <c r="A34" s="19" t="s">
        <v>345</v>
      </c>
      <c r="B34" s="129">
        <v>20.316235</v>
      </c>
      <c r="C34" s="129">
        <v>37.330646</v>
      </c>
      <c r="D34" s="129">
        <v>19.609975</v>
      </c>
      <c r="E34" s="129">
        <v>16.685805999999996</v>
      </c>
      <c r="F34" s="129">
        <v>81.537767</v>
      </c>
      <c r="G34" s="129" t="e">
        <f>-SUM(#REF!)/1000000</f>
        <v>#REF!</v>
      </c>
      <c r="H34" s="129" t="e">
        <f>-(#REF!/1000000)</f>
        <v>#REF!</v>
      </c>
      <c r="I34" s="129" t="e">
        <f>-(#REF!/1000000)</f>
        <v>#REF!</v>
      </c>
      <c r="J34" s="129"/>
      <c r="K34" s="130"/>
      <c r="L34" s="20" t="s">
        <v>0</v>
      </c>
      <c r="M34" s="73">
        <v>-6.681609</v>
      </c>
      <c r="N34" s="12" t="s">
        <v>415</v>
      </c>
      <c r="O34" s="67"/>
      <c r="P34" s="74">
        <v>16.797612</v>
      </c>
      <c r="Q34" s="10" t="s">
        <v>196</v>
      </c>
      <c r="AK34" s="60">
        <f t="shared" si="1"/>
        <v>56.940621</v>
      </c>
      <c r="AN34" s="60">
        <v>44.286108</v>
      </c>
      <c r="AO34" s="60" t="e">
        <f t="shared" si="0"/>
        <v>#REF!</v>
      </c>
    </row>
    <row r="35" spans="1:41" s="60" customFormat="1" ht="19.5" customHeight="1">
      <c r="A35" s="13" t="s">
        <v>354</v>
      </c>
      <c r="B35" s="106">
        <v>428.52246067300825</v>
      </c>
      <c r="C35" s="106">
        <v>2640.66037</v>
      </c>
      <c r="D35" s="106">
        <v>2469.317997216244</v>
      </c>
      <c r="E35" s="106">
        <v>2423.1689004373397</v>
      </c>
      <c r="F35" s="106">
        <v>9960.774528653585</v>
      </c>
      <c r="G35" s="106" t="e">
        <f>SUM(#REF!)/1000000</f>
        <v>#REF!</v>
      </c>
      <c r="H35" s="106" t="e">
        <f>#REF!/1000000</f>
        <v>#REF!</v>
      </c>
      <c r="I35" s="106" t="e">
        <f>#REF!/1000000</f>
        <v>#REF!</v>
      </c>
      <c r="J35" s="106"/>
      <c r="K35" s="246"/>
      <c r="L35" s="20" t="s">
        <v>0</v>
      </c>
      <c r="M35" s="98">
        <v>0.155964</v>
      </c>
      <c r="N35" s="12" t="s">
        <v>416</v>
      </c>
      <c r="O35" s="67"/>
      <c r="P35" s="74"/>
      <c r="AK35" s="60">
        <f t="shared" si="1"/>
        <v>5109.978367216244</v>
      </c>
      <c r="AN35" s="60">
        <v>3079.954306</v>
      </c>
      <c r="AO35" s="60" t="e">
        <f t="shared" si="0"/>
        <v>#REF!</v>
      </c>
    </row>
    <row r="36" spans="1:41" s="60" customFormat="1" ht="19.5" customHeight="1">
      <c r="A36" s="13" t="s">
        <v>353</v>
      </c>
      <c r="B36" s="106">
        <v>4076.3782477114255</v>
      </c>
      <c r="C36" s="106">
        <v>3472.7917365789276</v>
      </c>
      <c r="D36" s="106">
        <v>4860.081806631497</v>
      </c>
      <c r="E36" s="106">
        <v>-3146.327774336766</v>
      </c>
      <c r="F36" s="106">
        <v>5087.96904987366</v>
      </c>
      <c r="G36" s="106" t="e">
        <f>G30+G34-G35</f>
        <v>#REF!</v>
      </c>
      <c r="H36" s="106" t="e">
        <f>H30+H34-H35</f>
        <v>#REF!</v>
      </c>
      <c r="I36" s="106" t="e">
        <f>I30+I34-I35</f>
        <v>#REF!</v>
      </c>
      <c r="J36" s="106"/>
      <c r="K36" s="106">
        <v>17000</v>
      </c>
      <c r="P36" s="74"/>
      <c r="Z36" s="99"/>
      <c r="AK36" s="60">
        <f t="shared" si="1"/>
        <v>8332.873543210424</v>
      </c>
      <c r="AN36" s="60">
        <v>2569.044817999998</v>
      </c>
      <c r="AO36" s="60" t="e">
        <f t="shared" si="0"/>
        <v>#REF!</v>
      </c>
    </row>
    <row r="37" spans="1:41" s="60" customFormat="1" ht="19.5" customHeight="1">
      <c r="A37" s="19" t="s">
        <v>351</v>
      </c>
      <c r="B37" s="103">
        <v>154.27726234125953</v>
      </c>
      <c r="C37" s="103">
        <v>1.015144</v>
      </c>
      <c r="D37" s="103">
        <v>13.356</v>
      </c>
      <c r="E37" s="103">
        <v>17.264672</v>
      </c>
      <c r="F37" s="103">
        <v>32.379731</v>
      </c>
      <c r="G37" s="103" t="e">
        <f>-SUM(#REF!)/1000000</f>
        <v>#REF!</v>
      </c>
      <c r="H37" s="103" t="e">
        <f>-(#REF!/1000000)</f>
        <v>#REF!</v>
      </c>
      <c r="I37" s="103" t="e">
        <f>-(#REF!/1000000)</f>
        <v>#REF!</v>
      </c>
      <c r="J37" s="103"/>
      <c r="K37" s="101"/>
      <c r="L37" s="20" t="s">
        <v>0</v>
      </c>
      <c r="M37" s="67">
        <v>19.7116</v>
      </c>
      <c r="N37" s="12" t="s">
        <v>417</v>
      </c>
      <c r="O37" s="67"/>
      <c r="P37" s="74">
        <v>15.399049</v>
      </c>
      <c r="Q37" s="10" t="s">
        <v>55</v>
      </c>
      <c r="Z37" s="99"/>
      <c r="AK37" s="60">
        <f t="shared" si="1"/>
        <v>14.371144</v>
      </c>
      <c r="AN37" s="60">
        <v>0</v>
      </c>
      <c r="AO37" s="60" t="e">
        <f t="shared" si="0"/>
        <v>#REF!</v>
      </c>
    </row>
    <row r="38" spans="1:41" s="60" customFormat="1" ht="19.5" customHeight="1">
      <c r="A38" s="19" t="s">
        <v>352</v>
      </c>
      <c r="B38" s="103">
        <v>66.444346</v>
      </c>
      <c r="C38" s="103">
        <v>45.919901</v>
      </c>
      <c r="D38" s="103">
        <v>79.858902</v>
      </c>
      <c r="E38" s="103">
        <v>7308.493002</v>
      </c>
      <c r="F38" s="103">
        <v>7543.259198</v>
      </c>
      <c r="G38" s="103" t="e">
        <f>SUM(#REF!)/1000000</f>
        <v>#REF!</v>
      </c>
      <c r="H38" s="103" t="e">
        <f>#REF!/1000000</f>
        <v>#REF!</v>
      </c>
      <c r="I38" s="103" t="e">
        <f>#REF!/1000000</f>
        <v>#REF!</v>
      </c>
      <c r="J38" s="103"/>
      <c r="K38" s="101"/>
      <c r="L38" s="20" t="s">
        <v>0</v>
      </c>
      <c r="M38" s="67"/>
      <c r="N38" s="67"/>
      <c r="O38" s="67"/>
      <c r="P38" s="74"/>
      <c r="R38" s="104"/>
      <c r="S38" s="104"/>
      <c r="T38" s="104"/>
      <c r="U38" s="104"/>
      <c r="V38" s="104"/>
      <c r="W38" s="104"/>
      <c r="Z38" s="99"/>
      <c r="AK38" s="60">
        <f t="shared" si="1"/>
        <v>125.77880300000001</v>
      </c>
      <c r="AN38" s="60">
        <v>65.567023</v>
      </c>
      <c r="AO38" s="60" t="e">
        <f t="shared" si="0"/>
        <v>#REF!</v>
      </c>
    </row>
    <row r="39" spans="1:41" s="60" customFormat="1" ht="19.5" customHeight="1">
      <c r="A39" s="19" t="s">
        <v>397</v>
      </c>
      <c r="B39" s="103">
        <v>4164.211164052685</v>
      </c>
      <c r="C39" s="103">
        <v>3427.8869795789274</v>
      </c>
      <c r="D39" s="103">
        <v>4793.578904631497</v>
      </c>
      <c r="E39" s="103">
        <v>-10437.556104336767</v>
      </c>
      <c r="F39" s="103">
        <v>-2422.91041712634</v>
      </c>
      <c r="G39" s="103" t="e">
        <f>G36+G37-G38</f>
        <v>#REF!</v>
      </c>
      <c r="H39" s="103" t="e">
        <f>H36+H37-H38</f>
        <v>#REF!</v>
      </c>
      <c r="I39" s="103" t="e">
        <f>I36+I37-I38</f>
        <v>#REF!</v>
      </c>
      <c r="J39" s="103"/>
      <c r="K39" s="101"/>
      <c r="Z39" s="99"/>
      <c r="AK39" s="60">
        <f t="shared" si="1"/>
        <v>8221.465884210424</v>
      </c>
      <c r="AN39" s="60">
        <v>2503.477794999998</v>
      </c>
      <c r="AO39" s="60" t="e">
        <f t="shared" si="0"/>
        <v>#REF!</v>
      </c>
    </row>
    <row r="40" spans="1:41" s="60" customFormat="1" ht="19.5" customHeight="1">
      <c r="A40" s="19" t="s">
        <v>355</v>
      </c>
      <c r="B40" s="103">
        <v>1673.492603679</v>
      </c>
      <c r="C40" s="103">
        <v>1692.820262</v>
      </c>
      <c r="D40" s="103">
        <v>1535.741769</v>
      </c>
      <c r="E40" s="103">
        <v>-20227.348538</v>
      </c>
      <c r="F40" s="103">
        <v>-16987.726207</v>
      </c>
      <c r="G40" s="103" t="e">
        <f>SUM(#REF!)/1000000</f>
        <v>#REF!</v>
      </c>
      <c r="H40" s="103" t="e">
        <f>#REF!/1000000</f>
        <v>#REF!</v>
      </c>
      <c r="I40" s="103" t="e">
        <f>#REF!/1000000</f>
        <v>#REF!</v>
      </c>
      <c r="J40" s="103"/>
      <c r="K40" s="101"/>
      <c r="Z40" s="99"/>
      <c r="AK40" s="60">
        <f t="shared" si="1"/>
        <v>3228.562031</v>
      </c>
      <c r="AN40" s="60">
        <v>4072.694912</v>
      </c>
      <c r="AO40" s="60" t="e">
        <f t="shared" si="0"/>
        <v>#REF!</v>
      </c>
    </row>
    <row r="41" spans="1:41" s="60" customFormat="1" ht="19.5" customHeight="1" thickBot="1">
      <c r="A41" s="13" t="s">
        <v>339</v>
      </c>
      <c r="B41" s="106">
        <v>2493.39312399651</v>
      </c>
      <c r="C41" s="106">
        <v>1735.0667175789274</v>
      </c>
      <c r="D41" s="106">
        <v>3257.8371356314965</v>
      </c>
      <c r="E41" s="106">
        <v>9789.792433663231</v>
      </c>
      <c r="F41" s="106">
        <v>14564.81578987366</v>
      </c>
      <c r="G41" s="106" t="e">
        <f>G39-G40</f>
        <v>#REF!</v>
      </c>
      <c r="H41" s="106" t="e">
        <f>H39-H40</f>
        <v>#REF!</v>
      </c>
      <c r="I41" s="106" t="e">
        <f>I39-I40</f>
        <v>#REF!</v>
      </c>
      <c r="J41" s="106"/>
      <c r="K41" s="247">
        <v>17000</v>
      </c>
      <c r="M41" s="107"/>
      <c r="Z41" s="99"/>
      <c r="AK41" s="60">
        <f t="shared" si="1"/>
        <v>4992.903853210424</v>
      </c>
      <c r="AN41" s="60">
        <v>-1569.217117000002</v>
      </c>
      <c r="AO41" s="60" t="e">
        <f t="shared" si="0"/>
        <v>#REF!</v>
      </c>
    </row>
    <row r="42" spans="1:41" s="60" customFormat="1" ht="19.5" customHeight="1" thickTop="1">
      <c r="A42" s="22" t="s">
        <v>197</v>
      </c>
      <c r="B42" s="236">
        <v>6257.619677384434</v>
      </c>
      <c r="C42" s="236">
        <v>14895.281139240002</v>
      </c>
      <c r="D42" s="236">
        <v>16350.113895847737</v>
      </c>
      <c r="E42" s="236">
        <v>17933.910172154094</v>
      </c>
      <c r="F42" s="236">
        <v>58249.465321241834</v>
      </c>
      <c r="G42" s="236" t="e">
        <f>G30+G18+G28</f>
        <v>#REF!</v>
      </c>
      <c r="H42" s="236" t="e">
        <f>H44+H45</f>
        <v>#REF!</v>
      </c>
      <c r="I42" s="236" t="e">
        <f>I44+I45</f>
        <v>#REF!</v>
      </c>
      <c r="J42" s="236"/>
      <c r="K42" s="236">
        <v>67000</v>
      </c>
      <c r="L42" s="109"/>
      <c r="M42" s="110"/>
      <c r="Z42" s="99"/>
      <c r="AK42" s="60">
        <f t="shared" si="1"/>
        <v>31245.39503508774</v>
      </c>
      <c r="AN42" s="60">
        <v>15161.498478000001</v>
      </c>
      <c r="AO42" s="60" t="e">
        <f t="shared" si="0"/>
        <v>#REF!</v>
      </c>
    </row>
    <row r="43" spans="1:41" s="46" customFormat="1" ht="19.5" customHeight="1">
      <c r="A43" s="11" t="s">
        <v>375</v>
      </c>
      <c r="B43" s="77">
        <v>0.3273327236169082</v>
      </c>
      <c r="C43" s="77">
        <v>0.3093516332137072</v>
      </c>
      <c r="D43" s="77">
        <v>0.33492257744768233</v>
      </c>
      <c r="E43" s="77">
        <v>0.3610347161135527</v>
      </c>
      <c r="F43" s="77">
        <v>0.32086132559206343</v>
      </c>
      <c r="G43" s="77" t="e">
        <f>G42/G9</f>
        <v>#REF!</v>
      </c>
      <c r="H43" s="77" t="e">
        <f>H42/H9</f>
        <v>#REF!</v>
      </c>
      <c r="I43" s="77" t="e">
        <f>I42/I9</f>
        <v>#REF!</v>
      </c>
      <c r="J43" s="77"/>
      <c r="K43" s="77">
        <f>K42/K9</f>
        <v>0.335</v>
      </c>
      <c r="M43" s="107"/>
      <c r="S43" s="104"/>
      <c r="U43" s="104"/>
      <c r="V43" s="104"/>
      <c r="W43" s="104"/>
      <c r="Z43" s="99"/>
      <c r="AK43" s="60">
        <f t="shared" si="1"/>
        <v>0.6442742106613895</v>
      </c>
      <c r="AN43" s="46">
        <v>0.2886143753505626</v>
      </c>
      <c r="AO43" s="60" t="e">
        <f t="shared" si="0"/>
        <v>#REF!</v>
      </c>
    </row>
    <row r="44" spans="1:41" s="60" customFormat="1" ht="19.5" customHeight="1">
      <c r="A44" s="15" t="s">
        <v>29</v>
      </c>
      <c r="B44" s="233"/>
      <c r="C44" s="233"/>
      <c r="D44" s="233"/>
      <c r="E44" s="233"/>
      <c r="F44" s="233"/>
      <c r="G44" s="237">
        <f>G32+G50</f>
        <v>10508.580259999999</v>
      </c>
      <c r="H44" s="237" t="e">
        <f>H32+H50-#REF!/1000000</f>
        <v>#REF!</v>
      </c>
      <c r="I44" s="237" t="e">
        <f>I32+I50-#REF!/1000000</f>
        <v>#REF!</v>
      </c>
      <c r="J44" s="237"/>
      <c r="K44" s="237">
        <v>51300</v>
      </c>
      <c r="L44" s="111"/>
      <c r="M44" s="107"/>
      <c r="N44" s="46"/>
      <c r="O44" s="46"/>
      <c r="P44" s="46"/>
      <c r="Q44" s="46"/>
      <c r="R44" s="46"/>
      <c r="S44" s="104"/>
      <c r="T44" s="46"/>
      <c r="Z44" s="99"/>
      <c r="AK44" s="60">
        <f t="shared" si="1"/>
        <v>0</v>
      </c>
      <c r="AN44" s="60">
        <v>10472.542229</v>
      </c>
      <c r="AO44" s="60" t="e">
        <f t="shared" si="0"/>
        <v>#REF!</v>
      </c>
    </row>
    <row r="45" spans="1:41" s="60" customFormat="1" ht="19.5" customHeight="1" thickBot="1">
      <c r="A45" s="18" t="s">
        <v>31</v>
      </c>
      <c r="B45" s="93"/>
      <c r="C45" s="93"/>
      <c r="D45" s="93"/>
      <c r="E45" s="93"/>
      <c r="F45" s="93"/>
      <c r="G45" s="95">
        <f>G33+G51</f>
        <v>5224.802519</v>
      </c>
      <c r="H45" s="95" t="e">
        <f>H33+H51</f>
        <v>#REF!</v>
      </c>
      <c r="I45" s="95" t="e">
        <f>I33+I51</f>
        <v>#REF!</v>
      </c>
      <c r="J45" s="95"/>
      <c r="K45" s="95">
        <v>15700</v>
      </c>
      <c r="L45" s="111"/>
      <c r="M45" s="21" t="s">
        <v>401</v>
      </c>
      <c r="N45" s="46"/>
      <c r="O45" s="112" t="s">
        <v>198</v>
      </c>
      <c r="P45" s="112" t="s">
        <v>199</v>
      </c>
      <c r="Q45" s="112" t="s">
        <v>200</v>
      </c>
      <c r="R45" s="112" t="s">
        <v>201</v>
      </c>
      <c r="S45" s="113" t="s">
        <v>46</v>
      </c>
      <c r="T45" s="112" t="s">
        <v>202</v>
      </c>
      <c r="U45" s="112" t="s">
        <v>203</v>
      </c>
      <c r="V45" s="112" t="s">
        <v>204</v>
      </c>
      <c r="W45" s="112" t="s">
        <v>205</v>
      </c>
      <c r="Z45" s="99"/>
      <c r="AK45" s="60">
        <f t="shared" si="1"/>
        <v>0</v>
      </c>
      <c r="AN45" s="60">
        <v>4688.956249</v>
      </c>
      <c r="AO45" s="60" t="e">
        <f t="shared" si="0"/>
        <v>#REF!</v>
      </c>
    </row>
    <row r="46" spans="1:41" s="60" customFormat="1" ht="19.5" customHeight="1" thickBot="1" thickTop="1">
      <c r="A46" s="13" t="s">
        <v>367</v>
      </c>
      <c r="B46" s="106">
        <v>775.353528</v>
      </c>
      <c r="C46" s="106">
        <v>6064.008717817926</v>
      </c>
      <c r="D46" s="106">
        <v>6076.827417182074</v>
      </c>
      <c r="E46" s="106">
        <v>20493.106464830904</v>
      </c>
      <c r="F46" s="106">
        <v>40844.801791830905</v>
      </c>
      <c r="G46" s="106" t="e">
        <f>(#REF!+#REF!+#REF!)/1000000</f>
        <v>#REF!</v>
      </c>
      <c r="H46" s="106" t="e">
        <f>H47+H48</f>
        <v>#REF!</v>
      </c>
      <c r="I46" s="106" t="e">
        <f>I47+I48</f>
        <v>#REF!</v>
      </c>
      <c r="J46" s="106"/>
      <c r="K46" s="106">
        <v>39000</v>
      </c>
      <c r="M46" s="114" t="s">
        <v>206</v>
      </c>
      <c r="N46" s="115"/>
      <c r="O46" s="116">
        <v>879076318</v>
      </c>
      <c r="P46" s="117">
        <v>1039811406</v>
      </c>
      <c r="Q46" s="117">
        <v>661551684</v>
      </c>
      <c r="R46" s="117">
        <v>1266289388</v>
      </c>
      <c r="S46" s="116">
        <f>SUM(O46:R46)</f>
        <v>3846728796</v>
      </c>
      <c r="T46" s="116">
        <v>775353528</v>
      </c>
      <c r="U46" s="115">
        <v>636241218</v>
      </c>
      <c r="V46" s="115">
        <v>460539474</v>
      </c>
      <c r="W46" s="115">
        <v>449961559</v>
      </c>
      <c r="Z46" s="99"/>
      <c r="AK46" s="60">
        <f t="shared" si="1"/>
        <v>12140.836135</v>
      </c>
      <c r="AN46" s="60">
        <v>10682.196221</v>
      </c>
      <c r="AO46" s="60" t="e">
        <f t="shared" si="0"/>
        <v>#REF!</v>
      </c>
    </row>
    <row r="47" spans="1:41" s="60" customFormat="1" ht="19.5" customHeight="1" thickTop="1">
      <c r="A47" s="15" t="s">
        <v>29</v>
      </c>
      <c r="B47" s="238"/>
      <c r="C47" s="238"/>
      <c r="D47" s="238"/>
      <c r="E47" s="238"/>
      <c r="F47" s="238"/>
      <c r="G47" s="239" t="e">
        <f>(#REF!+#REF!+#REF!)/1000000</f>
        <v>#REF!</v>
      </c>
      <c r="H47" s="239" t="e">
        <f>(#REF!)/1000000</f>
        <v>#REF!</v>
      </c>
      <c r="I47" s="239" t="e">
        <f>(#REF!)/1000000</f>
        <v>#REF!</v>
      </c>
      <c r="J47" s="239"/>
      <c r="K47" s="239">
        <v>37100</v>
      </c>
      <c r="M47" s="10" t="s">
        <v>16</v>
      </c>
      <c r="N47" s="118"/>
      <c r="O47" s="119">
        <f>O46-O48</f>
        <v>879076318</v>
      </c>
      <c r="P47" s="119">
        <f>P46-P48</f>
        <v>1026761406</v>
      </c>
      <c r="Q47" s="119">
        <f>Q46-Q48</f>
        <v>661551684</v>
      </c>
      <c r="R47" s="119">
        <f>R46-R48</f>
        <v>1219438388</v>
      </c>
      <c r="S47" s="120">
        <f>SUM(O47:R47)</f>
        <v>3786827796</v>
      </c>
      <c r="T47" s="120">
        <f>T46-T48</f>
        <v>767523528</v>
      </c>
      <c r="U47" s="120">
        <f>U46-U48</f>
        <v>635421718</v>
      </c>
      <c r="V47" s="120">
        <f>V46-V48</f>
        <v>460459474</v>
      </c>
      <c r="W47" s="120">
        <f>W46-W48</f>
        <v>449961559</v>
      </c>
      <c r="Z47" s="99"/>
      <c r="AK47" s="60">
        <f t="shared" si="1"/>
        <v>0</v>
      </c>
      <c r="AN47" s="60">
        <v>9818.410145</v>
      </c>
      <c r="AO47" s="60" t="e">
        <f t="shared" si="0"/>
        <v>#REF!</v>
      </c>
    </row>
    <row r="48" spans="1:41" s="60" customFormat="1" ht="19.5" customHeight="1">
      <c r="A48" s="18" t="s">
        <v>31</v>
      </c>
      <c r="B48" s="240"/>
      <c r="C48" s="240"/>
      <c r="D48" s="240"/>
      <c r="E48" s="240"/>
      <c r="F48" s="240"/>
      <c r="G48" s="241" t="e">
        <f>G46-G47</f>
        <v>#REF!</v>
      </c>
      <c r="H48" s="241" t="e">
        <f>(#REF!+#REF!)/1000000</f>
        <v>#REF!</v>
      </c>
      <c r="I48" s="241" t="e">
        <f>(#REF!+#REF!)/1000000</f>
        <v>#REF!</v>
      </c>
      <c r="J48" s="241"/>
      <c r="K48" s="241">
        <v>1900</v>
      </c>
      <c r="M48" s="10" t="s">
        <v>17</v>
      </c>
      <c r="N48" s="118"/>
      <c r="O48" s="119">
        <v>0</v>
      </c>
      <c r="P48" s="119">
        <v>13050000</v>
      </c>
      <c r="Q48" s="119">
        <v>0</v>
      </c>
      <c r="R48" s="119">
        <v>46851000</v>
      </c>
      <c r="S48" s="120">
        <f>SUM(O48:R48)</f>
        <v>59901000</v>
      </c>
      <c r="T48" s="120">
        <v>7830000</v>
      </c>
      <c r="U48" s="60">
        <v>819500</v>
      </c>
      <c r="V48" s="60">
        <v>80000</v>
      </c>
      <c r="W48" s="60">
        <v>0</v>
      </c>
      <c r="Z48" s="99"/>
      <c r="AK48" s="60">
        <f t="shared" si="1"/>
        <v>0</v>
      </c>
      <c r="AN48" s="60">
        <v>863.786076</v>
      </c>
      <c r="AO48" s="60" t="e">
        <f t="shared" si="0"/>
        <v>#REF!</v>
      </c>
    </row>
    <row r="49" spans="1:41" s="60" customFormat="1" ht="19.5" customHeight="1">
      <c r="A49" s="13" t="s">
        <v>357</v>
      </c>
      <c r="B49" s="106">
        <v>1773.0352040000007</v>
      </c>
      <c r="C49" s="106">
        <v>8819.159678661075</v>
      </c>
      <c r="D49" s="106">
        <v>9040.324066999996</v>
      </c>
      <c r="E49" s="106">
        <v>9220.537066338924</v>
      </c>
      <c r="F49" s="106">
        <v>33829.041723999995</v>
      </c>
      <c r="G49" s="106" t="e">
        <f>G18+G28</f>
        <v>#REF!</v>
      </c>
      <c r="H49" s="106" t="e">
        <f>H50+H51</f>
        <v>#REF!</v>
      </c>
      <c r="I49" s="106" t="e">
        <f>I50+I51</f>
        <v>#REF!</v>
      </c>
      <c r="J49" s="106"/>
      <c r="K49" s="106">
        <v>37000</v>
      </c>
      <c r="M49" s="107"/>
      <c r="Z49" s="99"/>
      <c r="AK49" s="60">
        <f t="shared" si="1"/>
        <v>17859.48374566107</v>
      </c>
      <c r="AN49" s="60">
        <v>9506.950036</v>
      </c>
      <c r="AO49" s="60" t="e">
        <f t="shared" si="0"/>
        <v>#REF!</v>
      </c>
    </row>
    <row r="50" spans="1:41" s="60" customFormat="1" ht="19.5" customHeight="1">
      <c r="A50" s="15" t="s">
        <v>29</v>
      </c>
      <c r="B50" s="238"/>
      <c r="C50" s="238"/>
      <c r="D50" s="238"/>
      <c r="E50" s="238"/>
      <c r="F50" s="238"/>
      <c r="G50" s="239">
        <f>('FS(セグメント)'!V30+'FS(セグメント)'!V24)/1000000</f>
        <v>8013.766753</v>
      </c>
      <c r="H50" s="239" t="e">
        <f>(#REF!+#REF!+#REF!+#REF!+#REF!+#REF!+#REF!+#REF!+#REF!+#REF!)/1000000</f>
        <v>#REF!</v>
      </c>
      <c r="I50" s="239" t="e">
        <f>(#REF!+#REF!+#REF!)/1000000+#REF!/1000000</f>
        <v>#REF!</v>
      </c>
      <c r="J50" s="239"/>
      <c r="K50" s="239">
        <v>33300</v>
      </c>
      <c r="M50" s="107"/>
      <c r="Z50" s="99"/>
      <c r="AK50" s="60">
        <f t="shared" si="1"/>
        <v>0</v>
      </c>
      <c r="AN50" s="60">
        <v>8480.801648</v>
      </c>
      <c r="AO50" s="60" t="e">
        <f t="shared" si="0"/>
        <v>#REF!</v>
      </c>
    </row>
    <row r="51" spans="1:41" s="60" customFormat="1" ht="19.5" customHeight="1">
      <c r="A51" s="18" t="s">
        <v>31</v>
      </c>
      <c r="B51" s="240"/>
      <c r="C51" s="240"/>
      <c r="D51" s="240"/>
      <c r="E51" s="240"/>
      <c r="F51" s="240"/>
      <c r="G51" s="241">
        <f>'FS(セグメント)'!U30/1000000</f>
        <v>1230.54796</v>
      </c>
      <c r="H51" s="241" t="e">
        <f>(#REF!+#REF!+#REF!+#REF!+#REF!+#REF!)/1000000</f>
        <v>#REF!</v>
      </c>
      <c r="I51" s="241" t="e">
        <f>(#REF!+#REF!)/1000000</f>
        <v>#REF!</v>
      </c>
      <c r="J51" s="241"/>
      <c r="K51" s="241">
        <v>3700</v>
      </c>
      <c r="M51" s="107"/>
      <c r="Z51" s="99"/>
      <c r="AK51" s="60">
        <f t="shared" si="1"/>
        <v>0</v>
      </c>
      <c r="AN51" s="60">
        <v>1026.148388</v>
      </c>
      <c r="AO51" s="60" t="e">
        <f t="shared" si="0"/>
        <v>#REF!</v>
      </c>
    </row>
    <row r="52" spans="1:41" s="60" customFormat="1" ht="19.5" customHeight="1">
      <c r="A52" s="19" t="s">
        <v>370</v>
      </c>
      <c r="B52" s="103">
        <v>94.767078</v>
      </c>
      <c r="C52" s="103">
        <v>108.048404</v>
      </c>
      <c r="D52" s="103">
        <v>143.954522</v>
      </c>
      <c r="E52" s="103">
        <v>119.142263</v>
      </c>
      <c r="F52" s="103">
        <v>371.145189</v>
      </c>
      <c r="G52" s="103" t="e">
        <f>SUM(#REF!)/1000000</f>
        <v>#REF!</v>
      </c>
      <c r="H52" s="103" t="e">
        <f>#REF!/1000000</f>
        <v>#REF!</v>
      </c>
      <c r="I52" s="103" t="e">
        <f>#REF!/1000000</f>
        <v>#REF!</v>
      </c>
      <c r="J52" s="103"/>
      <c r="K52" s="101"/>
      <c r="M52" s="89"/>
      <c r="N52" s="89"/>
      <c r="O52" s="123"/>
      <c r="P52" s="118"/>
      <c r="Q52" s="118"/>
      <c r="R52" s="118"/>
      <c r="Z52" s="99"/>
      <c r="AK52" s="60">
        <f t="shared" si="1"/>
        <v>252.002926</v>
      </c>
      <c r="AN52" s="60">
        <v>229.035018</v>
      </c>
      <c r="AO52" s="60" t="e">
        <f t="shared" si="0"/>
        <v>#REF!</v>
      </c>
    </row>
    <row r="53" spans="1:26" s="60" customFormat="1" ht="19.5" customHeight="1">
      <c r="A53" s="539" t="s">
        <v>256</v>
      </c>
      <c r="B53" s="539"/>
      <c r="C53" s="539"/>
      <c r="D53" s="539"/>
      <c r="E53" s="539"/>
      <c r="F53" s="539"/>
      <c r="G53" s="539"/>
      <c r="H53" s="539"/>
      <c r="I53" s="539"/>
      <c r="J53" s="539"/>
      <c r="K53" s="539"/>
      <c r="M53" s="89"/>
      <c r="N53" s="89"/>
      <c r="O53" s="123"/>
      <c r="P53" s="118"/>
      <c r="Q53" s="118"/>
      <c r="R53" s="118"/>
      <c r="Z53" s="99"/>
    </row>
    <row r="54" spans="1:26" s="60" customFormat="1" ht="19.5" customHeight="1">
      <c r="A54" s="3"/>
      <c r="B54" s="125"/>
      <c r="C54" s="125"/>
      <c r="D54" s="125"/>
      <c r="E54" s="125"/>
      <c r="F54" s="125"/>
      <c r="G54" s="125"/>
      <c r="H54" s="125"/>
      <c r="I54" s="125"/>
      <c r="J54" s="125"/>
      <c r="K54" s="125"/>
      <c r="M54" s="89"/>
      <c r="N54" s="89"/>
      <c r="O54" s="123"/>
      <c r="P54" s="118"/>
      <c r="Q54" s="118"/>
      <c r="R54" s="118"/>
      <c r="Z54" s="99"/>
    </row>
    <row r="55" spans="1:26" s="60" customFormat="1" ht="19.5" customHeight="1">
      <c r="A55" s="3"/>
      <c r="B55" s="125"/>
      <c r="C55" s="125"/>
      <c r="D55" s="125"/>
      <c r="E55" s="125"/>
      <c r="F55" s="125"/>
      <c r="G55" s="125"/>
      <c r="H55" s="125"/>
      <c r="I55" s="125"/>
      <c r="J55" s="125"/>
      <c r="K55" s="125"/>
      <c r="M55" s="89"/>
      <c r="N55" s="89"/>
      <c r="O55" s="123"/>
      <c r="P55" s="118"/>
      <c r="Q55" s="118"/>
      <c r="R55" s="118"/>
      <c r="Z55" s="99"/>
    </row>
    <row r="56" spans="1:11" s="46" customFormat="1" ht="19.5" customHeight="1">
      <c r="A56" s="2" t="s">
        <v>399</v>
      </c>
      <c r="B56" s="127"/>
      <c r="C56" s="127"/>
      <c r="D56" s="127"/>
      <c r="E56" s="127"/>
      <c r="F56" s="127"/>
      <c r="G56" s="127"/>
      <c r="H56" s="128"/>
      <c r="I56" s="127"/>
      <c r="J56" s="127"/>
      <c r="K56" s="4" t="s">
        <v>365</v>
      </c>
    </row>
    <row r="57" spans="1:11" s="46" customFormat="1" ht="24.75" customHeight="1">
      <c r="A57" s="542" t="s">
        <v>356</v>
      </c>
      <c r="B57" s="536" t="s">
        <v>81</v>
      </c>
      <c r="C57" s="537"/>
      <c r="D57" s="537"/>
      <c r="E57" s="537"/>
      <c r="F57" s="538"/>
      <c r="G57" s="536" t="s">
        <v>82</v>
      </c>
      <c r="H57" s="537"/>
      <c r="I57" s="537"/>
      <c r="J57" s="537"/>
      <c r="K57" s="538"/>
    </row>
    <row r="58" spans="1:11" s="46" customFormat="1" ht="24.75" customHeight="1">
      <c r="A58" s="543"/>
      <c r="B58" s="7" t="s">
        <v>83</v>
      </c>
      <c r="C58" s="7" t="s">
        <v>195</v>
      </c>
      <c r="D58" s="7" t="s">
        <v>85</v>
      </c>
      <c r="E58" s="8" t="s">
        <v>86</v>
      </c>
      <c r="F58" s="8" t="s">
        <v>18</v>
      </c>
      <c r="G58" s="24" t="s">
        <v>83</v>
      </c>
      <c r="H58" s="8" t="s">
        <v>195</v>
      </c>
      <c r="I58" s="7" t="s">
        <v>85</v>
      </c>
      <c r="J58" s="8" t="s">
        <v>86</v>
      </c>
      <c r="K58" s="8" t="s">
        <v>37</v>
      </c>
    </row>
    <row r="59" spans="1:41" s="46" customFormat="1" ht="19.5" customHeight="1">
      <c r="A59" s="19" t="s">
        <v>346</v>
      </c>
      <c r="B59" s="129">
        <v>1348.5418302481394</v>
      </c>
      <c r="C59" s="129">
        <v>16424.55095845346</v>
      </c>
      <c r="D59" s="129">
        <v>14599.41072896849</v>
      </c>
      <c r="E59" s="129">
        <v>13357.651738731754</v>
      </c>
      <c r="F59" s="129">
        <v>52001.85383835166</v>
      </c>
      <c r="G59" s="129" t="e">
        <f>SUM(#REF!)/1000000</f>
        <v>#REF!</v>
      </c>
      <c r="H59" s="129" t="e">
        <f>#REF!/1000000</f>
        <v>#REF!</v>
      </c>
      <c r="I59" s="129" t="e">
        <f>#REF!/1000000</f>
        <v>#REF!</v>
      </c>
      <c r="J59" s="129"/>
      <c r="K59" s="130"/>
      <c r="AN59" s="46">
        <v>13537.699969</v>
      </c>
      <c r="AO59" s="60" t="e">
        <f>I59-AN59</f>
        <v>#REF!</v>
      </c>
    </row>
    <row r="60" spans="1:41" s="46" customFormat="1" ht="19.5" customHeight="1">
      <c r="A60" s="19" t="s">
        <v>347</v>
      </c>
      <c r="B60" s="129">
        <v>-19058.99250224814</v>
      </c>
      <c r="C60" s="129">
        <v>-14502.143090817925</v>
      </c>
      <c r="D60" s="129">
        <v>-7922.022329182074</v>
      </c>
      <c r="E60" s="129">
        <v>-11685.227632999999</v>
      </c>
      <c r="F60" s="129">
        <v>-45848.491542</v>
      </c>
      <c r="G60" s="129" t="e">
        <f>SUM(#REF!)/1000000</f>
        <v>#REF!</v>
      </c>
      <c r="H60" s="129" t="e">
        <f>#REF!/1000000</f>
        <v>#REF!</v>
      </c>
      <c r="I60" s="129" t="e">
        <f>#REF!/1000000</f>
        <v>#REF!</v>
      </c>
      <c r="J60" s="129"/>
      <c r="K60" s="130"/>
      <c r="AN60" s="46">
        <v>-7036.599546</v>
      </c>
      <c r="AO60" s="60" t="e">
        <f>I60-AN60</f>
        <v>#REF!</v>
      </c>
    </row>
    <row r="61" spans="1:41" s="46" customFormat="1" ht="19.5" customHeight="1">
      <c r="A61" s="19" t="s">
        <v>348</v>
      </c>
      <c r="B61" s="129">
        <v>3814.582715</v>
      </c>
      <c r="C61" s="129">
        <v>-20456.124679</v>
      </c>
      <c r="D61" s="129">
        <v>-13458.905252</v>
      </c>
      <c r="E61" s="129">
        <v>-22069.700038</v>
      </c>
      <c r="F61" s="129">
        <v>-23650.747172</v>
      </c>
      <c r="G61" s="129" t="e">
        <f>SUM(#REF!)/1000000</f>
        <v>#REF!</v>
      </c>
      <c r="H61" s="129" t="e">
        <f>#REF!/1000000</f>
        <v>#REF!</v>
      </c>
      <c r="I61" s="129" t="e">
        <f>#REF!/1000000</f>
        <v>#REF!</v>
      </c>
      <c r="J61" s="129"/>
      <c r="K61" s="130"/>
      <c r="AN61" s="46">
        <v>-5367.375245</v>
      </c>
      <c r="AO61" s="60" t="e">
        <f>I61-AN61</f>
        <v>#REF!</v>
      </c>
    </row>
    <row r="62" spans="1:41" s="46" customFormat="1" ht="19.5" customHeight="1">
      <c r="A62" s="19" t="s">
        <v>341</v>
      </c>
      <c r="B62" s="129">
        <v>-13895.867956999999</v>
      </c>
      <c r="C62" s="129">
        <v>-18533.716811364466</v>
      </c>
      <c r="D62" s="129">
        <v>-6781.516852213583</v>
      </c>
      <c r="E62" s="129">
        <v>-20397.275932268243</v>
      </c>
      <c r="F62" s="129">
        <v>-17497.38487564834</v>
      </c>
      <c r="G62" s="129" t="e">
        <f>SUM(G59:G61)</f>
        <v>#REF!</v>
      </c>
      <c r="H62" s="129" t="e">
        <f>SUM(H59:H61)</f>
        <v>#REF!</v>
      </c>
      <c r="I62" s="129" t="e">
        <f>SUM(I59:I61)</f>
        <v>#REF!</v>
      </c>
      <c r="J62" s="129"/>
      <c r="K62" s="130"/>
      <c r="AN62" s="46">
        <v>1133.7251779999988</v>
      </c>
      <c r="AO62" s="60" t="e">
        <f>I62-AN62</f>
        <v>#REF!</v>
      </c>
    </row>
    <row r="63" spans="1:41" s="46" customFormat="1" ht="19.5" customHeight="1">
      <c r="A63" s="5" t="s">
        <v>342</v>
      </c>
      <c r="B63" s="129">
        <v>12214.586263493464</v>
      </c>
      <c r="C63" s="129">
        <v>70576.22422263553</v>
      </c>
      <c r="D63" s="129">
        <v>63794.70737078642</v>
      </c>
      <c r="E63" s="129">
        <v>43397.431439586115</v>
      </c>
      <c r="F63" s="129">
        <v>43397.431439586115</v>
      </c>
      <c r="G63" s="129" t="e">
        <f>#REF!/1000000</f>
        <v>#REF!</v>
      </c>
      <c r="H63" s="129" t="e">
        <f>#REF!/1000000</f>
        <v>#REF!</v>
      </c>
      <c r="I63" s="129" t="e">
        <f>#REF!/1000000</f>
        <v>#REF!</v>
      </c>
      <c r="J63" s="129"/>
      <c r="K63" s="130"/>
      <c r="AN63" s="46">
        <v>41769.640922</v>
      </c>
      <c r="AO63" s="60" t="e">
        <f>I63-AN63</f>
        <v>#REF!</v>
      </c>
    </row>
    <row r="64" spans="1:11" s="46" customFormat="1" ht="19.5" customHeight="1">
      <c r="A64" s="131"/>
      <c r="B64" s="132"/>
      <c r="C64" s="132"/>
      <c r="D64" s="132"/>
      <c r="E64" s="132"/>
      <c r="F64" s="133"/>
      <c r="G64" s="134"/>
      <c r="H64" s="135"/>
      <c r="I64" s="135"/>
      <c r="J64" s="135"/>
      <c r="K64" s="136"/>
    </row>
    <row r="65" spans="1:26" s="60" customFormat="1" ht="19.5" customHeight="1">
      <c r="A65" s="2" t="s">
        <v>30</v>
      </c>
      <c r="B65" s="125"/>
      <c r="C65" s="125"/>
      <c r="D65" s="125"/>
      <c r="E65" s="125"/>
      <c r="F65" s="125"/>
      <c r="G65" s="125"/>
      <c r="H65" s="125"/>
      <c r="I65" s="125"/>
      <c r="J65" s="125"/>
      <c r="K65" s="125"/>
      <c r="M65" s="89"/>
      <c r="N65" s="89"/>
      <c r="O65" s="123"/>
      <c r="P65" s="118"/>
      <c r="Q65" s="118"/>
      <c r="R65" s="118"/>
      <c r="Z65" s="99"/>
    </row>
    <row r="66" spans="1:26" s="60" customFormat="1" ht="24.75" customHeight="1">
      <c r="A66" s="542" t="s">
        <v>356</v>
      </c>
      <c r="B66" s="536" t="s">
        <v>81</v>
      </c>
      <c r="C66" s="537"/>
      <c r="D66" s="537"/>
      <c r="E66" s="537"/>
      <c r="F66" s="538"/>
      <c r="G66" s="536" t="s">
        <v>82</v>
      </c>
      <c r="H66" s="537"/>
      <c r="I66" s="537"/>
      <c r="J66" s="537"/>
      <c r="K66" s="538"/>
      <c r="M66" s="89"/>
      <c r="N66" s="89"/>
      <c r="O66" s="123"/>
      <c r="P66" s="118"/>
      <c r="Q66" s="118"/>
      <c r="R66" s="118"/>
      <c r="Z66" s="99"/>
    </row>
    <row r="67" spans="1:26" s="60" customFormat="1" ht="24.75" customHeight="1">
      <c r="A67" s="543"/>
      <c r="B67" s="6" t="s">
        <v>83</v>
      </c>
      <c r="C67" s="7" t="s">
        <v>195</v>
      </c>
      <c r="D67" s="7" t="s">
        <v>85</v>
      </c>
      <c r="E67" s="8" t="s">
        <v>86</v>
      </c>
      <c r="F67" s="8" t="s">
        <v>18</v>
      </c>
      <c r="G67" s="24" t="s">
        <v>83</v>
      </c>
      <c r="H67" s="8" t="s">
        <v>195</v>
      </c>
      <c r="I67" s="7" t="s">
        <v>85</v>
      </c>
      <c r="J67" s="8" t="s">
        <v>86</v>
      </c>
      <c r="K67" s="8" t="s">
        <v>37</v>
      </c>
      <c r="M67" s="89"/>
      <c r="N67" s="89"/>
      <c r="O67" s="123"/>
      <c r="P67" s="118"/>
      <c r="Q67" s="118"/>
      <c r="R67" s="118"/>
      <c r="Z67" s="99"/>
    </row>
    <row r="68" spans="1:26" s="60" customFormat="1" ht="19.5" customHeight="1">
      <c r="A68" s="19" t="s">
        <v>207</v>
      </c>
      <c r="B68" s="138"/>
      <c r="C68" s="138"/>
      <c r="D68" s="138"/>
      <c r="E68" s="138"/>
      <c r="F68" s="138"/>
      <c r="G68" s="138"/>
      <c r="H68" s="138"/>
      <c r="I68" s="138"/>
      <c r="J68" s="138"/>
      <c r="K68" s="138"/>
      <c r="M68" s="89"/>
      <c r="N68" s="89"/>
      <c r="O68" s="123"/>
      <c r="P68" s="118"/>
      <c r="Q68" s="118"/>
      <c r="R68" s="118"/>
      <c r="Z68" s="99"/>
    </row>
    <row r="69" spans="1:23" ht="19.5" customHeight="1">
      <c r="A69" s="15" t="s">
        <v>250</v>
      </c>
      <c r="B69" s="325">
        <v>290.999</v>
      </c>
      <c r="C69" s="325">
        <v>334.351</v>
      </c>
      <c r="D69" s="325">
        <v>308.62100000000004</v>
      </c>
      <c r="E69" s="325">
        <v>341.604</v>
      </c>
      <c r="F69" s="325">
        <v>1275.575</v>
      </c>
      <c r="G69" s="325">
        <v>369.38</v>
      </c>
      <c r="H69" s="325">
        <v>388.706</v>
      </c>
      <c r="I69" s="325">
        <v>405.452</v>
      </c>
      <c r="J69" s="325"/>
      <c r="K69" s="325"/>
      <c r="R69" s="39"/>
      <c r="S69" s="39"/>
      <c r="T69" s="39"/>
      <c r="U69" s="39"/>
      <c r="V69" s="39"/>
      <c r="W69" s="39"/>
    </row>
    <row r="70" spans="1:11" ht="19.5" customHeight="1">
      <c r="A70" s="15" t="s">
        <v>251</v>
      </c>
      <c r="B70" s="326">
        <f>19979/1000</f>
        <v>19.979</v>
      </c>
      <c r="C70" s="326">
        <f>20896/1000</f>
        <v>20.896</v>
      </c>
      <c r="D70" s="326">
        <f>31332/1000</f>
        <v>31.332</v>
      </c>
      <c r="E70" s="326">
        <f>30628/1000</f>
        <v>30.628</v>
      </c>
      <c r="F70" s="326">
        <f>SUM(B70:E70)</f>
        <v>102.835</v>
      </c>
      <c r="G70" s="326">
        <f>41820/1000</f>
        <v>41.82</v>
      </c>
      <c r="H70" s="326">
        <f>59220/1000</f>
        <v>59.22</v>
      </c>
      <c r="I70" s="326">
        <f>100722/1000</f>
        <v>100.722</v>
      </c>
      <c r="J70" s="326"/>
      <c r="K70" s="326"/>
    </row>
    <row r="71" spans="1:12" s="46" customFormat="1" ht="19.5" customHeight="1">
      <c r="A71" s="15" t="s">
        <v>88</v>
      </c>
      <c r="B71" s="70">
        <v>185.5</v>
      </c>
      <c r="C71" s="70">
        <v>203.5</v>
      </c>
      <c r="D71" s="70">
        <v>182.8</v>
      </c>
      <c r="E71" s="70">
        <v>194</v>
      </c>
      <c r="F71" s="70">
        <v>766</v>
      </c>
      <c r="G71" s="70">
        <v>223.1</v>
      </c>
      <c r="H71" s="70">
        <v>238</v>
      </c>
      <c r="I71" s="70">
        <v>221</v>
      </c>
      <c r="J71" s="70"/>
      <c r="K71" s="69"/>
      <c r="L71" s="25" t="s">
        <v>257</v>
      </c>
    </row>
    <row r="72" spans="1:11" s="46" customFormat="1" ht="19.5" customHeight="1">
      <c r="A72" s="15" t="s">
        <v>89</v>
      </c>
      <c r="B72" s="70">
        <v>2537.3</v>
      </c>
      <c r="C72" s="139">
        <v>2740.8</v>
      </c>
      <c r="D72" s="139">
        <v>2923.6</v>
      </c>
      <c r="E72" s="139">
        <v>3117.9</v>
      </c>
      <c r="F72" s="139">
        <v>3117.9</v>
      </c>
      <c r="G72" s="70">
        <v>3341</v>
      </c>
      <c r="H72" s="139">
        <v>3579</v>
      </c>
      <c r="I72" s="139">
        <v>3800</v>
      </c>
      <c r="J72" s="139"/>
      <c r="K72" s="139">
        <v>3850</v>
      </c>
    </row>
    <row r="73" spans="1:11" s="46" customFormat="1" ht="19.5" customHeight="1">
      <c r="A73" s="158" t="s">
        <v>90</v>
      </c>
      <c r="B73" s="70">
        <v>3400</v>
      </c>
      <c r="C73" s="70">
        <v>3250</v>
      </c>
      <c r="D73" s="70">
        <v>3100</v>
      </c>
      <c r="E73" s="70">
        <v>2950</v>
      </c>
      <c r="F73" s="70">
        <v>3160</v>
      </c>
      <c r="G73" s="70">
        <v>2860</v>
      </c>
      <c r="H73" s="70">
        <v>2730</v>
      </c>
      <c r="I73" s="70"/>
      <c r="J73" s="70"/>
      <c r="K73" s="70">
        <v>2900</v>
      </c>
    </row>
    <row r="74" spans="1:11" s="46" customFormat="1" ht="19.5" customHeight="1">
      <c r="A74" s="26" t="s">
        <v>4</v>
      </c>
      <c r="B74" s="159">
        <v>0.0137</v>
      </c>
      <c r="C74" s="159">
        <v>0.0129</v>
      </c>
      <c r="D74" s="159">
        <v>0.014</v>
      </c>
      <c r="E74" s="159">
        <v>0.0145</v>
      </c>
      <c r="F74" s="159">
        <v>0.0138</v>
      </c>
      <c r="G74" s="159">
        <v>0.015</v>
      </c>
      <c r="H74" s="159">
        <v>0.0144</v>
      </c>
      <c r="I74" s="159">
        <v>0.0154</v>
      </c>
      <c r="J74" s="159"/>
      <c r="K74" s="159">
        <v>0.0145</v>
      </c>
    </row>
    <row r="75" spans="1:11" s="46" customFormat="1" ht="19.5" customHeight="1">
      <c r="A75" s="160" t="s">
        <v>247</v>
      </c>
      <c r="B75" s="122"/>
      <c r="C75" s="122"/>
      <c r="D75" s="122"/>
      <c r="E75" s="122"/>
      <c r="F75" s="122">
        <f>F25*1000000/((F69+F70)*1000)</f>
        <v>41870.054475809084</v>
      </c>
      <c r="G75" s="122" t="e">
        <f>G25*1000000/((G69+G70)*1000)</f>
        <v>#REF!</v>
      </c>
      <c r="H75" s="122" t="e">
        <f>H25*1000000/((H69+H70)*1000)</f>
        <v>#REF!</v>
      </c>
      <c r="I75" s="122" t="e">
        <f>I25*1000000/((I69+I70)*1000)</f>
        <v>#REF!</v>
      </c>
      <c r="J75" s="122"/>
      <c r="K75" s="161">
        <v>22000</v>
      </c>
    </row>
    <row r="76" spans="1:11" s="46" customFormat="1" ht="19.5" customHeight="1">
      <c r="A76" s="27" t="s">
        <v>208</v>
      </c>
      <c r="B76" s="82"/>
      <c r="C76" s="82"/>
      <c r="D76" s="82"/>
      <c r="E76" s="82"/>
      <c r="F76" s="143"/>
      <c r="G76" s="82"/>
      <c r="H76" s="82"/>
      <c r="I76" s="82"/>
      <c r="J76" s="82"/>
      <c r="K76" s="143"/>
    </row>
    <row r="77" spans="1:18" s="60" customFormat="1" ht="19.5" customHeight="1">
      <c r="A77" s="15" t="s">
        <v>89</v>
      </c>
      <c r="B77" s="70">
        <v>2203.974</v>
      </c>
      <c r="C77" s="70">
        <v>2118.039</v>
      </c>
      <c r="D77" s="70">
        <v>2023</v>
      </c>
      <c r="E77" s="70">
        <v>1928</v>
      </c>
      <c r="F77" s="70">
        <f>E77</f>
        <v>1928</v>
      </c>
      <c r="G77" s="70">
        <v>1839</v>
      </c>
      <c r="H77" s="70">
        <v>1744</v>
      </c>
      <c r="I77" s="70"/>
      <c r="J77" s="70"/>
      <c r="K77" s="70">
        <v>1600</v>
      </c>
      <c r="L77" s="25" t="s">
        <v>257</v>
      </c>
      <c r="N77" s="89"/>
      <c r="O77" s="123"/>
      <c r="P77" s="118"/>
      <c r="Q77" s="118"/>
      <c r="R77" s="118"/>
    </row>
    <row r="78" spans="1:16" s="60" customFormat="1" ht="19.5" customHeight="1">
      <c r="A78" s="158" t="s">
        <v>90</v>
      </c>
      <c r="B78" s="70">
        <v>1972.88807620638</v>
      </c>
      <c r="C78" s="70">
        <v>1966</v>
      </c>
      <c r="D78" s="70">
        <v>1953</v>
      </c>
      <c r="E78" s="70">
        <v>1949</v>
      </c>
      <c r="F78" s="70">
        <v>1961</v>
      </c>
      <c r="G78" s="70">
        <v>2009</v>
      </c>
      <c r="H78" s="70">
        <v>2006</v>
      </c>
      <c r="I78" s="70"/>
      <c r="J78" s="70"/>
      <c r="K78" s="70">
        <v>1900</v>
      </c>
      <c r="M78" s="144"/>
      <c r="O78" s="118"/>
      <c r="P78" s="118"/>
    </row>
    <row r="79" spans="1:37" s="145" customFormat="1" ht="19.5" customHeight="1">
      <c r="A79" s="26" t="s">
        <v>4</v>
      </c>
      <c r="B79" s="159">
        <v>0.0211</v>
      </c>
      <c r="C79" s="159">
        <v>0.0191</v>
      </c>
      <c r="D79" s="159">
        <v>0.0203</v>
      </c>
      <c r="E79" s="159">
        <v>0.0208</v>
      </c>
      <c r="F79" s="159">
        <v>0.0203</v>
      </c>
      <c r="G79" s="159">
        <v>0.0204</v>
      </c>
      <c r="H79" s="159">
        <v>0.0214</v>
      </c>
      <c r="I79" s="159"/>
      <c r="J79" s="159"/>
      <c r="K79" s="159">
        <v>0.021</v>
      </c>
      <c r="L79" s="60"/>
      <c r="M79" s="144"/>
      <c r="O79" s="146"/>
      <c r="P79" s="146"/>
      <c r="AK79" s="60"/>
    </row>
    <row r="80" spans="1:16" s="60" customFormat="1" ht="19.5" customHeight="1">
      <c r="A80" s="160" t="s">
        <v>91</v>
      </c>
      <c r="B80" s="122">
        <v>8000</v>
      </c>
      <c r="C80" s="122">
        <v>8000</v>
      </c>
      <c r="D80" s="122">
        <v>7000</v>
      </c>
      <c r="E80" s="122">
        <v>7000</v>
      </c>
      <c r="F80" s="122">
        <v>8000</v>
      </c>
      <c r="G80" s="122">
        <v>7500</v>
      </c>
      <c r="H80" s="122">
        <v>7000</v>
      </c>
      <c r="I80" s="122"/>
      <c r="J80" s="122"/>
      <c r="K80" s="122">
        <v>8000</v>
      </c>
      <c r="M80" s="144"/>
      <c r="O80" s="118"/>
      <c r="P80" s="118"/>
    </row>
    <row r="81" spans="1:11" ht="16.5" customHeight="1">
      <c r="A81" s="162"/>
      <c r="B81" s="47"/>
      <c r="C81" s="47"/>
      <c r="D81" s="47"/>
      <c r="E81" s="47"/>
      <c r="F81" s="47"/>
      <c r="G81" s="47"/>
      <c r="H81" s="47"/>
      <c r="I81" s="47"/>
      <c r="J81" s="47"/>
      <c r="K81" s="47"/>
    </row>
    <row r="82" spans="1:11" ht="19.5" customHeight="1">
      <c r="A82" s="162"/>
      <c r="B82" s="47"/>
      <c r="C82" s="47"/>
      <c r="D82" s="47"/>
      <c r="E82" s="47"/>
      <c r="F82" s="47"/>
      <c r="G82" s="47"/>
      <c r="H82" s="47"/>
      <c r="I82" s="47"/>
      <c r="J82" s="47"/>
      <c r="K82" s="47"/>
    </row>
    <row r="84" spans="1:11" ht="19.5" customHeight="1">
      <c r="A84" s="327" t="s">
        <v>403</v>
      </c>
      <c r="B84" s="148">
        <f>W14+W20</f>
        <v>9.563276</v>
      </c>
      <c r="C84" s="148">
        <f>X14+X20</f>
        <v>9.604253</v>
      </c>
      <c r="D84" s="148">
        <f>AD14+AD20</f>
        <v>11.106269000000001</v>
      </c>
      <c r="E84" s="148">
        <f>AI14+AI20</f>
        <v>11.988817000000001</v>
      </c>
      <c r="F84" s="149"/>
      <c r="G84" s="148">
        <f>S14+S20</f>
        <v>9.743399</v>
      </c>
      <c r="H84" s="148">
        <f>T14+T20</f>
        <v>10.2219</v>
      </c>
      <c r="I84" s="148">
        <f>U14+U20</f>
        <v>10.39589</v>
      </c>
      <c r="J84" s="148">
        <f>V14+V20</f>
        <v>12.432918</v>
      </c>
      <c r="K84" s="148">
        <f>SUM(G84:J84)</f>
        <v>42.794107000000004</v>
      </c>
    </row>
    <row r="85" spans="1:11" ht="19.5" customHeight="1">
      <c r="A85" s="43"/>
      <c r="B85" s="148"/>
      <c r="C85" s="148"/>
      <c r="D85" s="149"/>
      <c r="E85" s="149"/>
      <c r="F85" s="149"/>
      <c r="G85" s="148"/>
      <c r="H85" s="148"/>
      <c r="I85" s="148"/>
      <c r="J85" s="148"/>
      <c r="K85" s="148"/>
    </row>
    <row r="87" ht="19.5" customHeight="1">
      <c r="A87" s="43"/>
    </row>
    <row r="91" ht="19.5" customHeight="1">
      <c r="A91" s="1" t="s">
        <v>92</v>
      </c>
    </row>
    <row r="110" ht="19.5" customHeight="1">
      <c r="H110" s="39" t="s">
        <v>209</v>
      </c>
    </row>
  </sheetData>
  <mergeCells count="11">
    <mergeCell ref="A66:A67"/>
    <mergeCell ref="B66:F66"/>
    <mergeCell ref="G66:K66"/>
    <mergeCell ref="A53:K53"/>
    <mergeCell ref="A57:A58"/>
    <mergeCell ref="B57:F57"/>
    <mergeCell ref="G57:K57"/>
    <mergeCell ref="A3:K3"/>
    <mergeCell ref="A7:A8"/>
    <mergeCell ref="G7:K7"/>
    <mergeCell ref="B7:F7"/>
  </mergeCells>
  <printOptions horizontalCentered="1"/>
  <pageMargins left="0.35433070866141736" right="0.35433070866141736" top="0.9448818897637796" bottom="0.5118110236220472" header="0.35433070866141736" footer="0.5118110236220472"/>
  <pageSetup horizontalDpi="600" verticalDpi="600" orientation="portrait" paperSize="9" scale="46" r:id="rId4"/>
  <headerFooter alignWithMargins="0">
    <oddHeader>&amp;L&amp;G</oddHeader>
  </headerFooter>
  <legacyDrawing r:id="rId2"/>
  <legacyDrawingHF r:id="rId3"/>
</worksheet>
</file>

<file path=xl/worksheets/sheet6.xml><?xml version="1.0" encoding="utf-8"?>
<worksheet xmlns="http://schemas.openxmlformats.org/spreadsheetml/2006/main" xmlns:r="http://schemas.openxmlformats.org/officeDocument/2006/relationships">
  <sheetPr codeName="Sheet11">
    <tabColor indexed="43"/>
    <pageSetUpPr fitToPage="1"/>
  </sheetPr>
  <dimension ref="A3:U95"/>
  <sheetViews>
    <sheetView workbookViewId="0" topLeftCell="A1">
      <selection activeCell="A1" sqref="A1"/>
    </sheetView>
  </sheetViews>
  <sheetFormatPr defaultColWidth="9.00390625" defaultRowHeight="19.5" customHeight="1"/>
  <cols>
    <col min="1" max="1" width="45.375" style="46" customWidth="1"/>
    <col min="2" max="5" width="18.875" style="46" hidden="1" customWidth="1"/>
    <col min="6" max="7" width="18.875" style="46" customWidth="1"/>
    <col min="8" max="8" width="18.875" style="155" customWidth="1"/>
    <col min="9" max="9" width="18.875" style="46" customWidth="1"/>
    <col min="10" max="10" width="9.875" style="46" hidden="1" customWidth="1"/>
    <col min="11" max="12" width="10.625" style="46" hidden="1" customWidth="1"/>
    <col min="13" max="16" width="0" style="46" hidden="1" customWidth="1"/>
    <col min="17" max="19" width="9.00390625" style="46" customWidth="1"/>
    <col min="20" max="20" width="15.375" style="46" bestFit="1" customWidth="1"/>
    <col min="21" max="16384" width="9.00390625" style="46" customWidth="1"/>
  </cols>
  <sheetData>
    <row r="3" spans="4:9" ht="19.5" customHeight="1">
      <c r="D3" s="152"/>
      <c r="E3" s="152"/>
      <c r="F3" s="152"/>
      <c r="G3" s="152"/>
      <c r="H3" s="152"/>
      <c r="I3" s="152">
        <v>40948</v>
      </c>
    </row>
    <row r="4" spans="1:9" ht="29.25" customHeight="1">
      <c r="A4" s="545" t="s">
        <v>113</v>
      </c>
      <c r="B4" s="545"/>
      <c r="C4" s="545"/>
      <c r="D4" s="545"/>
      <c r="E4" s="545"/>
      <c r="F4" s="545"/>
      <c r="G4" s="545"/>
      <c r="H4" s="545"/>
      <c r="I4" s="545"/>
    </row>
    <row r="5" spans="4:9" ht="19.5" customHeight="1">
      <c r="D5" s="45"/>
      <c r="E5" s="45"/>
      <c r="F5" s="45"/>
      <c r="G5" s="45"/>
      <c r="H5" s="45"/>
      <c r="I5" s="28" t="s">
        <v>1</v>
      </c>
    </row>
    <row r="6" spans="2:7" ht="19.5" customHeight="1">
      <c r="B6" s="80"/>
      <c r="C6" s="80"/>
      <c r="D6" s="80"/>
      <c r="E6" s="80"/>
      <c r="F6" s="80"/>
      <c r="G6" s="80"/>
    </row>
    <row r="7" spans="1:9" s="155" customFormat="1" ht="19.5" customHeight="1">
      <c r="A7" s="46"/>
      <c r="B7" s="51"/>
      <c r="C7" s="51"/>
      <c r="D7" s="51"/>
      <c r="E7" s="51"/>
      <c r="F7" s="51"/>
      <c r="G7" s="51"/>
      <c r="H7" s="51"/>
      <c r="I7" s="51"/>
    </row>
    <row r="8" spans="1:9" s="155" customFormat="1" ht="19.5" customHeight="1">
      <c r="A8" s="2" t="s">
        <v>398</v>
      </c>
      <c r="B8" s="51"/>
      <c r="C8" s="51"/>
      <c r="D8" s="51"/>
      <c r="E8" s="51"/>
      <c r="F8" s="51"/>
      <c r="G8" s="51"/>
      <c r="H8" s="51"/>
      <c r="I8" s="4" t="s">
        <v>365</v>
      </c>
    </row>
    <row r="9" spans="1:9" s="155" customFormat="1" ht="20.25" customHeight="1">
      <c r="A9" s="540" t="s">
        <v>356</v>
      </c>
      <c r="B9" s="536" t="s">
        <v>81</v>
      </c>
      <c r="C9" s="537"/>
      <c r="D9" s="537"/>
      <c r="E9" s="564"/>
      <c r="F9" s="536" t="s">
        <v>82</v>
      </c>
      <c r="G9" s="537"/>
      <c r="H9" s="537"/>
      <c r="I9" s="564"/>
    </row>
    <row r="10" spans="1:9" s="155" customFormat="1" ht="39" customHeight="1">
      <c r="A10" s="541"/>
      <c r="B10" s="164">
        <v>40359</v>
      </c>
      <c r="C10" s="164">
        <v>40451</v>
      </c>
      <c r="D10" s="164">
        <v>40543</v>
      </c>
      <c r="E10" s="186">
        <v>40633</v>
      </c>
      <c r="F10" s="163">
        <v>40724</v>
      </c>
      <c r="G10" s="163">
        <v>40816</v>
      </c>
      <c r="H10" s="164">
        <v>40908</v>
      </c>
      <c r="I10" s="165">
        <v>40999</v>
      </c>
    </row>
    <row r="11" spans="1:21" s="155" customFormat="1" ht="19.5" customHeight="1">
      <c r="A11" s="29" t="s">
        <v>25</v>
      </c>
      <c r="B11" s="166">
        <v>13106.199612</v>
      </c>
      <c r="C11" s="166">
        <v>73967.837572</v>
      </c>
      <c r="D11" s="166">
        <v>64977.769414</v>
      </c>
      <c r="E11" s="166">
        <v>47080.49348</v>
      </c>
      <c r="F11" s="166" t="e">
        <f>#REF!/1000000</f>
        <v>#REF!</v>
      </c>
      <c r="G11" s="166" t="e">
        <f>#REF!/1000000</f>
        <v>#REF!</v>
      </c>
      <c r="H11" s="166" t="e">
        <f>#REF!/1000000</f>
        <v>#REF!</v>
      </c>
      <c r="I11" s="166"/>
      <c r="T11" s="157"/>
      <c r="U11" s="170"/>
    </row>
    <row r="12" spans="1:21" s="155" customFormat="1" ht="19.5" customHeight="1">
      <c r="A12" s="11" t="s">
        <v>359</v>
      </c>
      <c r="B12" s="167">
        <f>B13-B11</f>
        <v>15990.606291</v>
      </c>
      <c r="C12" s="167">
        <v>77245.02693418485</v>
      </c>
      <c r="D12" s="167">
        <v>78232.73463808774</v>
      </c>
      <c r="E12" s="167">
        <v>77357.476551</v>
      </c>
      <c r="F12" s="167" t="e">
        <f>F13-F11</f>
        <v>#REF!</v>
      </c>
      <c r="G12" s="167" t="e">
        <f>G13-G11</f>
        <v>#REF!</v>
      </c>
      <c r="H12" s="321" t="e">
        <f>H13-H11</f>
        <v>#REF!</v>
      </c>
      <c r="I12" s="167"/>
      <c r="T12" s="157"/>
      <c r="U12" s="170"/>
    </row>
    <row r="13" spans="1:21" s="155" customFormat="1" ht="19.5" customHeight="1">
      <c r="A13" s="30" t="s">
        <v>358</v>
      </c>
      <c r="B13" s="168">
        <v>29096.805903</v>
      </c>
      <c r="C13" s="168">
        <v>151212.86450618485</v>
      </c>
      <c r="D13" s="168">
        <v>143210.50405208775</v>
      </c>
      <c r="E13" s="168">
        <v>124437.970031</v>
      </c>
      <c r="F13" s="168" t="e">
        <f>#REF!/1000000</f>
        <v>#REF!</v>
      </c>
      <c r="G13" s="168" t="e">
        <f>#REF!/1000000</f>
        <v>#REF!</v>
      </c>
      <c r="H13" s="322" t="e">
        <f>#REF!/1000000</f>
        <v>#REF!</v>
      </c>
      <c r="I13" s="168"/>
      <c r="T13" s="157"/>
      <c r="U13" s="170"/>
    </row>
    <row r="14" spans="1:21" s="155" customFormat="1" ht="19.5" customHeight="1">
      <c r="A14" s="5" t="s">
        <v>366</v>
      </c>
      <c r="B14" s="168">
        <v>57327.70046467111</v>
      </c>
      <c r="C14" s="168">
        <v>220662.4962920578</v>
      </c>
      <c r="D14" s="168">
        <v>221360.528691</v>
      </c>
      <c r="E14" s="168">
        <v>228147.451454</v>
      </c>
      <c r="F14" s="168" t="e">
        <f>#REF!/1000000</f>
        <v>#REF!</v>
      </c>
      <c r="G14" s="168" t="e">
        <f>#REF!/1000000</f>
        <v>#REF!</v>
      </c>
      <c r="H14" s="168" t="e">
        <f>#REF!/1000000</f>
        <v>#REF!</v>
      </c>
      <c r="I14" s="168"/>
      <c r="T14" s="157"/>
      <c r="U14" s="170"/>
    </row>
    <row r="15" spans="1:21" s="155" customFormat="1" ht="19.5" customHeight="1">
      <c r="A15" s="5" t="s">
        <v>360</v>
      </c>
      <c r="B15" s="169">
        <v>86827.43105267108</v>
      </c>
      <c r="C15" s="169">
        <v>371887.4006982426</v>
      </c>
      <c r="D15" s="169">
        <v>364581.8686530877</v>
      </c>
      <c r="E15" s="169">
        <v>352951.813438</v>
      </c>
      <c r="F15" s="169" t="e">
        <f>#REF!/1000000</f>
        <v>#REF!</v>
      </c>
      <c r="G15" s="169" t="e">
        <f>#REF!/1000000</f>
        <v>#REF!</v>
      </c>
      <c r="H15" s="323" t="e">
        <f>#REF!/1000000</f>
        <v>#REF!</v>
      </c>
      <c r="I15" s="169"/>
      <c r="J15" s="157">
        <v>58.6444</v>
      </c>
      <c r="K15" s="170">
        <v>128.901763</v>
      </c>
      <c r="L15" s="170">
        <v>425.304443</v>
      </c>
      <c r="M15" s="157">
        <v>425.053969</v>
      </c>
      <c r="N15" s="157">
        <v>402.924685</v>
      </c>
      <c r="O15" s="157">
        <v>392.835301</v>
      </c>
      <c r="P15" s="23" t="s">
        <v>402</v>
      </c>
      <c r="T15" s="157"/>
      <c r="U15" s="170"/>
    </row>
    <row r="16" spans="1:21" s="155" customFormat="1" ht="19.5" customHeight="1">
      <c r="A16" s="171" t="s">
        <v>93</v>
      </c>
      <c r="B16" s="166">
        <v>13801.613786</v>
      </c>
      <c r="C16" s="166">
        <v>100617.445481</v>
      </c>
      <c r="D16" s="166">
        <v>101750.818405</v>
      </c>
      <c r="E16" s="166">
        <v>49486.333006</v>
      </c>
      <c r="F16" s="166" t="e">
        <f>-(#REF!+#REF!+#REF!+#REF!+#REF!)/1000000</f>
        <v>#REF!</v>
      </c>
      <c r="G16" s="166" t="e">
        <f>-(#REF!+#REF!+#REF!+#REF!+#REF!)/1000000</f>
        <v>#REF!</v>
      </c>
      <c r="H16" s="166" t="e">
        <f>-(#REF!+#REF!+#REF!+#REF!+#REF!)/1000000</f>
        <v>#REF!</v>
      </c>
      <c r="I16" s="166"/>
      <c r="T16" s="157"/>
      <c r="U16" s="170"/>
    </row>
    <row r="17" spans="1:21" s="155" customFormat="1" ht="19.5" customHeight="1">
      <c r="A17" s="11" t="s">
        <v>361</v>
      </c>
      <c r="B17" s="167">
        <f>B18-B16</f>
        <v>10531.272297000001</v>
      </c>
      <c r="C17" s="167">
        <v>25131.680532395607</v>
      </c>
      <c r="D17" s="167">
        <v>26856.818058221877</v>
      </c>
      <c r="E17" s="167">
        <v>29922.670071</v>
      </c>
      <c r="F17" s="167" t="e">
        <f>F18-F16</f>
        <v>#REF!</v>
      </c>
      <c r="G17" s="167" t="e">
        <f>G18-G16</f>
        <v>#REF!</v>
      </c>
      <c r="H17" s="321" t="e">
        <f>H18-H16</f>
        <v>#REF!</v>
      </c>
      <c r="I17" s="167"/>
      <c r="T17" s="157"/>
      <c r="U17" s="170"/>
    </row>
    <row r="18" spans="1:21" s="155" customFormat="1" ht="19.5" customHeight="1">
      <c r="A18" s="30" t="s">
        <v>364</v>
      </c>
      <c r="B18" s="168">
        <v>24332.886083</v>
      </c>
      <c r="C18" s="168">
        <v>125749.12601339561</v>
      </c>
      <c r="D18" s="168">
        <v>128607.63646322188</v>
      </c>
      <c r="E18" s="168">
        <v>79409.003077</v>
      </c>
      <c r="F18" s="168" t="e">
        <f>-#REF!/1000000</f>
        <v>#REF!</v>
      </c>
      <c r="G18" s="168" t="e">
        <f>-#REF!/1000000</f>
        <v>#REF!</v>
      </c>
      <c r="H18" s="322" t="e">
        <f>-#REF!/1000000</f>
        <v>#REF!</v>
      </c>
      <c r="I18" s="168"/>
      <c r="T18" s="157"/>
      <c r="U18" s="170"/>
    </row>
    <row r="19" spans="1:21" s="155" customFormat="1" ht="19.5" customHeight="1">
      <c r="A19" s="29" t="s">
        <v>368</v>
      </c>
      <c r="B19" s="166">
        <v>45857.434596</v>
      </c>
      <c r="C19" s="166">
        <v>176059.08703</v>
      </c>
      <c r="D19" s="166">
        <v>163332.586571</v>
      </c>
      <c r="E19" s="166">
        <v>200205.734174</v>
      </c>
      <c r="F19" s="166" t="e">
        <f>-(#REF!+#REF!+#REF!+#REF!)/1000000</f>
        <v>#REF!</v>
      </c>
      <c r="G19" s="166" t="e">
        <f>-(#REF!+#REF!+#REF!+#REF!)/1000000</f>
        <v>#REF!</v>
      </c>
      <c r="H19" s="166" t="e">
        <f>-(#REF!+#REF!+#REF!+#REF!)/1000000</f>
        <v>#REF!</v>
      </c>
      <c r="I19" s="166"/>
      <c r="T19" s="157"/>
      <c r="U19" s="170"/>
    </row>
    <row r="20" spans="1:21" s="155" customFormat="1" ht="19.5" customHeight="1">
      <c r="A20" s="11" t="s">
        <v>362</v>
      </c>
      <c r="B20" s="167">
        <f>B21-B19</f>
        <v>1980.7361470000033</v>
      </c>
      <c r="C20" s="167">
        <v>309.33393649660866</v>
      </c>
      <c r="D20" s="167">
        <v>309.2458529943542</v>
      </c>
      <c r="E20" s="167">
        <v>310.9986589999753</v>
      </c>
      <c r="F20" s="167" t="e">
        <f>F21-F19</f>
        <v>#REF!</v>
      </c>
      <c r="G20" s="167" t="e">
        <f>G21-G19</f>
        <v>#REF!</v>
      </c>
      <c r="H20" s="167" t="e">
        <f>H21-H19</f>
        <v>#REF!</v>
      </c>
      <c r="I20" s="167"/>
      <c r="T20" s="157"/>
      <c r="U20" s="170"/>
    </row>
    <row r="21" spans="1:21" s="155" customFormat="1" ht="19.5" customHeight="1">
      <c r="A21" s="30" t="s">
        <v>363</v>
      </c>
      <c r="B21" s="167">
        <v>47838.170743</v>
      </c>
      <c r="C21" s="167">
        <v>176368.4209664966</v>
      </c>
      <c r="D21" s="167">
        <v>163641.83242399435</v>
      </c>
      <c r="E21" s="167">
        <v>200516.732833</v>
      </c>
      <c r="F21" s="167" t="e">
        <f>-#REF!/1000000</f>
        <v>#REF!</v>
      </c>
      <c r="G21" s="167" t="e">
        <f>-#REF!/1000000</f>
        <v>#REF!</v>
      </c>
      <c r="H21" s="167" t="e">
        <f>-#REF!/1000000</f>
        <v>#REF!</v>
      </c>
      <c r="I21" s="167"/>
      <c r="T21" s="157"/>
      <c r="U21" s="170"/>
    </row>
    <row r="22" spans="1:21" s="155" customFormat="1" ht="19.5" customHeight="1">
      <c r="A22" s="30" t="s">
        <v>369</v>
      </c>
      <c r="B22" s="169">
        <f>B18+B21</f>
        <v>72171.056826</v>
      </c>
      <c r="C22" s="169">
        <v>302117.5469798922</v>
      </c>
      <c r="D22" s="169">
        <v>292249.46888721624</v>
      </c>
      <c r="E22" s="169">
        <v>279925.73591</v>
      </c>
      <c r="F22" s="169" t="e">
        <f>F18+F21</f>
        <v>#REF!</v>
      </c>
      <c r="G22" s="169" t="e">
        <f>G18+G21</f>
        <v>#REF!</v>
      </c>
      <c r="H22" s="323" t="e">
        <f>H18+H21</f>
        <v>#REF!</v>
      </c>
      <c r="I22" s="169"/>
      <c r="T22" s="157"/>
      <c r="U22" s="170"/>
    </row>
    <row r="23" spans="1:21" s="155" customFormat="1" ht="19.5" customHeight="1">
      <c r="A23" s="31" t="s">
        <v>15</v>
      </c>
      <c r="B23" s="166">
        <v>27526</v>
      </c>
      <c r="C23" s="166">
        <v>186828.9922</v>
      </c>
      <c r="D23" s="166">
        <v>184831.21222</v>
      </c>
      <c r="E23" s="166">
        <v>67712.270803</v>
      </c>
      <c r="F23" s="166" t="e">
        <f>-(#REF!+#REF!)/1000000</f>
        <v>#REF!</v>
      </c>
      <c r="G23" s="166" t="e">
        <f>-(#REF!+#REF!)/1000000</f>
        <v>#REF!</v>
      </c>
      <c r="H23" s="166" t="e">
        <f>-(#REF!+#REF!)/1000000</f>
        <v>#REF!</v>
      </c>
      <c r="I23" s="166"/>
      <c r="T23" s="157"/>
      <c r="U23" s="170"/>
    </row>
    <row r="24" spans="1:21" s="155" customFormat="1" ht="19.5" customHeight="1">
      <c r="A24" s="11" t="s">
        <v>12</v>
      </c>
      <c r="B24" s="167">
        <v>-13280</v>
      </c>
      <c r="C24" s="167">
        <v>-114208.06051276</v>
      </c>
      <c r="D24" s="167">
        <v>-112472.58674212851</v>
      </c>
      <c r="E24" s="167">
        <v>5324.523805</v>
      </c>
      <c r="F24" s="167" t="e">
        <f>F26-F23</f>
        <v>#REF!</v>
      </c>
      <c r="G24" s="167" t="e">
        <f>G26-G23</f>
        <v>#REF!</v>
      </c>
      <c r="H24" s="167" t="e">
        <f>H26-H23</f>
        <v>#REF!</v>
      </c>
      <c r="I24" s="167"/>
      <c r="T24" s="157"/>
      <c r="U24" s="170"/>
    </row>
    <row r="25" spans="1:21" s="155" customFormat="1" ht="19.5" customHeight="1" hidden="1">
      <c r="A25" s="32" t="s">
        <v>20</v>
      </c>
      <c r="B25" s="167">
        <v>0</v>
      </c>
      <c r="C25" s="167">
        <v>-2821.486602</v>
      </c>
      <c r="D25" s="167">
        <v>0</v>
      </c>
      <c r="E25" s="167">
        <v>0</v>
      </c>
      <c r="F25" s="167"/>
      <c r="G25" s="167"/>
      <c r="H25" s="167"/>
      <c r="I25" s="167"/>
      <c r="T25" s="157"/>
      <c r="U25" s="170"/>
    </row>
    <row r="26" spans="1:21" s="155" customFormat="1" ht="19.5" customHeight="1">
      <c r="A26" s="30" t="s">
        <v>13</v>
      </c>
      <c r="B26" s="168">
        <v>14246.613533078938</v>
      </c>
      <c r="C26" s="168">
        <v>69799.44508524</v>
      </c>
      <c r="D26" s="168">
        <v>72358.62547787148</v>
      </c>
      <c r="E26" s="168">
        <v>73026.077528</v>
      </c>
      <c r="F26" s="168" t="e">
        <f>-#REF!/1000000</f>
        <v>#REF!</v>
      </c>
      <c r="G26" s="168" t="e">
        <f>-#REF!/1000000</f>
        <v>#REF!</v>
      </c>
      <c r="H26" s="168" t="e">
        <f>-#REF!/1000000</f>
        <v>#REF!</v>
      </c>
      <c r="I26" s="168"/>
      <c r="T26" s="157"/>
      <c r="U26" s="170"/>
    </row>
    <row r="27" spans="1:21" s="155" customFormat="1" ht="19.5" customHeight="1" thickBot="1">
      <c r="A27" s="259" t="s">
        <v>14</v>
      </c>
      <c r="B27" s="167">
        <v>14656.374226671092</v>
      </c>
      <c r="C27" s="167">
        <v>69769.85371924001</v>
      </c>
      <c r="D27" s="167">
        <v>72332.3997658715</v>
      </c>
      <c r="E27" s="167">
        <v>73026.077528</v>
      </c>
      <c r="F27" s="167" t="e">
        <f>-#REF!/1000000</f>
        <v>#REF!</v>
      </c>
      <c r="G27" s="167" t="e">
        <f>-#REF!/1000000</f>
        <v>#REF!</v>
      </c>
      <c r="H27" s="321" t="e">
        <f>-#REF!/1000000</f>
        <v>#REF!</v>
      </c>
      <c r="I27" s="167"/>
      <c r="T27" s="157"/>
      <c r="U27" s="157"/>
    </row>
    <row r="28" spans="1:21" s="262" customFormat="1" ht="19.5" customHeight="1" thickTop="1">
      <c r="A28" s="260" t="s">
        <v>376</v>
      </c>
      <c r="B28" s="261">
        <v>59659.048382</v>
      </c>
      <c r="C28" s="261">
        <v>276676.532511</v>
      </c>
      <c r="D28" s="261">
        <v>265083.40497599996</v>
      </c>
      <c r="E28" s="261">
        <v>249692.06718</v>
      </c>
      <c r="F28" s="261" t="e">
        <f>F16+F19+F44</f>
        <v>#REF!</v>
      </c>
      <c r="G28" s="261" t="e">
        <f>G16+G19+G44</f>
        <v>#REF!</v>
      </c>
      <c r="H28" s="261" t="e">
        <f>H16+H19+H44</f>
        <v>#REF!</v>
      </c>
      <c r="I28" s="261"/>
      <c r="T28" s="319"/>
      <c r="U28" s="319"/>
    </row>
    <row r="29" spans="1:21" s="155" customFormat="1" ht="19.5" customHeight="1">
      <c r="A29" s="29" t="s">
        <v>258</v>
      </c>
      <c r="B29" s="267">
        <v>27685.174314</v>
      </c>
      <c r="C29" s="267" t="e">
        <f>(#REF!+#REF!+#REF!)/1000000</f>
        <v>#REF!</v>
      </c>
      <c r="D29" s="267" t="e">
        <f>(#REF!+#REF!+#REF!)/1000000</f>
        <v>#REF!</v>
      </c>
      <c r="E29" s="267" t="e">
        <f>(#REF!+#REF!+#REF!)/1000000</f>
        <v>#REF!</v>
      </c>
      <c r="F29" s="166" t="e">
        <f>(#REF!+#REF!+#REF!)/1000000*-1</f>
        <v>#REF!</v>
      </c>
      <c r="G29" s="166" t="e">
        <f>(#REF!+#REF!+#REF!)/1000000*-1</f>
        <v>#REF!</v>
      </c>
      <c r="H29" s="166" t="e">
        <f>(#REF!+#REF!+#REF!)/1000000*-1</f>
        <v>#REF!</v>
      </c>
      <c r="I29" s="166"/>
      <c r="T29" s="157"/>
      <c r="U29" s="170"/>
    </row>
    <row r="30" spans="1:21" s="155" customFormat="1" ht="19.5" customHeight="1">
      <c r="A30" s="11" t="s">
        <v>259</v>
      </c>
      <c r="B30" s="167">
        <f>('社債推移'!H23+'社債推移'!H28)/1000000</f>
        <v>13888.94791666666</v>
      </c>
      <c r="C30" s="167">
        <f>('社債推移'!I23+'社債推移'!I28)/1000000</f>
        <v>13879.443452380943</v>
      </c>
      <c r="D30" s="167">
        <f>('社債推移'!J23+'社債推移'!J28)/1000000</f>
        <v>13869.938988095226</v>
      </c>
      <c r="E30" s="167">
        <f>('社債推移'!K23+'社債推移'!K28)/1000000</f>
        <v>13860.434523809508</v>
      </c>
      <c r="F30" s="167">
        <f>('社債推移'!L23+'社債推移'!L28)/1000000</f>
        <v>10850.930059523793</v>
      </c>
      <c r="G30" s="167">
        <f>('社債推移'!M23+'社債推移'!M28)/1000000</f>
        <v>10841.425595238075</v>
      </c>
      <c r="H30" s="167">
        <f>('社債推移'!N23+'社債推移'!N28)/1000000</f>
        <v>10831.921130952358</v>
      </c>
      <c r="I30" s="167"/>
      <c r="T30" s="157"/>
      <c r="U30" s="170"/>
    </row>
    <row r="31" spans="1:21" s="155" customFormat="1" ht="19.5" customHeight="1">
      <c r="A31" s="11" t="s">
        <v>260</v>
      </c>
      <c r="B31" s="167">
        <v>13581.00000033334</v>
      </c>
      <c r="C31" s="167" t="e">
        <f>(#REF!+#REF!)/1000000-'四半期（BS）'!C30</f>
        <v>#REF!</v>
      </c>
      <c r="D31" s="167" t="e">
        <f>(#REF!+#REF!)/1000000-'四半期（BS）'!D30</f>
        <v>#REF!</v>
      </c>
      <c r="E31" s="167" t="e">
        <f>(#REF!+#REF!)/1000000-'四半期（BS）'!E30</f>
        <v>#REF!</v>
      </c>
      <c r="F31" s="167" t="e">
        <f>-(#REF!+#REF!)/1000000+'四半期（BS）'!F44-'四半期（BS）'!F30</f>
        <v>#REF!</v>
      </c>
      <c r="G31" s="167" t="e">
        <f>-(#REF!+#REF!)/1000000+'四半期（BS）'!G44-'四半期（BS）'!G30</f>
        <v>#REF!</v>
      </c>
      <c r="H31" s="167" t="e">
        <f>-(#REF!+#REF!)/1000000+'四半期（BS）'!H44-'四半期（BS）'!H30</f>
        <v>#REF!</v>
      </c>
      <c r="I31" s="167"/>
      <c r="T31" s="157"/>
      <c r="U31" s="170"/>
    </row>
    <row r="32" spans="1:21" s="155" customFormat="1" ht="19.5" customHeight="1">
      <c r="A32" s="11" t="s">
        <v>261</v>
      </c>
      <c r="B32" s="268">
        <v>1561.275885</v>
      </c>
      <c r="C32" s="268" t="e">
        <f>(#REF!+#REF!)/1000000</f>
        <v>#REF!</v>
      </c>
      <c r="D32" s="268" t="e">
        <f>(#REF!+#REF!)/1000000</f>
        <v>#REF!</v>
      </c>
      <c r="E32" s="268" t="e">
        <f>(#REF!+#REF!)/1000000</f>
        <v>#REF!</v>
      </c>
      <c r="F32" s="167" t="e">
        <f>(#REF!+#REF!)/1000000*-1</f>
        <v>#REF!</v>
      </c>
      <c r="G32" s="167" t="e">
        <f>(#REF!+#REF!)/1000000*-1</f>
        <v>#REF!</v>
      </c>
      <c r="H32" s="167" t="e">
        <f>(#REF!+#REF!)/1000000*-1</f>
        <v>#REF!</v>
      </c>
      <c r="I32" s="167"/>
      <c r="T32" s="157"/>
      <c r="U32" s="170"/>
    </row>
    <row r="33" spans="1:21" s="155" customFormat="1" ht="19.5" customHeight="1">
      <c r="A33" s="258" t="s">
        <v>262</v>
      </c>
      <c r="B33" s="269">
        <v>2942.650266</v>
      </c>
      <c r="C33" s="269" t="e">
        <f>(#REF!+#REF!)/1000000</f>
        <v>#REF!</v>
      </c>
      <c r="D33" s="269" t="e">
        <f>(#REF!+#REF!)/1000000</f>
        <v>#REF!</v>
      </c>
      <c r="E33" s="269" t="e">
        <f>(#REF!+#REF!)/1000000</f>
        <v>#REF!</v>
      </c>
      <c r="F33" s="168" t="e">
        <f>(#REF!+#REF!)/1000000*-1</f>
        <v>#REF!</v>
      </c>
      <c r="G33" s="168" t="e">
        <f>(#REF!+#REF!)/1000000*-1</f>
        <v>#REF!</v>
      </c>
      <c r="H33" s="168" t="e">
        <f>(#REF!+#REF!)/1000000*-1</f>
        <v>#REF!</v>
      </c>
      <c r="I33" s="168"/>
      <c r="T33" s="157"/>
      <c r="U33" s="170"/>
    </row>
    <row r="34" spans="1:21" s="155" customFormat="1" ht="19.5" customHeight="1">
      <c r="A34" s="33" t="s">
        <v>340</v>
      </c>
      <c r="B34" s="169">
        <v>46552.84877</v>
      </c>
      <c r="C34" s="169">
        <v>202708.694939</v>
      </c>
      <c r="D34" s="169">
        <v>200105.63556199995</v>
      </c>
      <c r="E34" s="169">
        <v>202611.5737</v>
      </c>
      <c r="F34" s="169" t="e">
        <f>F28-F11</f>
        <v>#REF!</v>
      </c>
      <c r="G34" s="169" t="e">
        <f>G28-G11</f>
        <v>#REF!</v>
      </c>
      <c r="H34" s="169" t="e">
        <f>H28-H11</f>
        <v>#REF!</v>
      </c>
      <c r="I34" s="169"/>
      <c r="T34" s="157"/>
      <c r="U34" s="170"/>
    </row>
    <row r="35" spans="1:21" s="155" customFormat="1" ht="19.5" customHeight="1">
      <c r="A35" s="33" t="s">
        <v>94</v>
      </c>
      <c r="B35" s="172">
        <f aca="true" t="shared" si="0" ref="B35:H35">B34/B27</f>
        <v>3.176286853080277</v>
      </c>
      <c r="C35" s="172">
        <f t="shared" si="0"/>
        <v>2.9053908548342027</v>
      </c>
      <c r="D35" s="172">
        <f t="shared" si="0"/>
        <v>2.7664730633811425</v>
      </c>
      <c r="E35" s="172">
        <f t="shared" si="0"/>
        <v>2.7745098813819453</v>
      </c>
      <c r="F35" s="172" t="e">
        <f t="shared" si="0"/>
        <v>#REF!</v>
      </c>
      <c r="G35" s="172" t="e">
        <f t="shared" si="0"/>
        <v>#REF!</v>
      </c>
      <c r="H35" s="324" t="e">
        <f t="shared" si="0"/>
        <v>#REF!</v>
      </c>
      <c r="I35" s="173"/>
      <c r="T35" s="320"/>
      <c r="U35" s="170"/>
    </row>
    <row r="36" spans="1:21" s="155" customFormat="1" ht="19.5" customHeight="1">
      <c r="A36" s="33" t="s">
        <v>268</v>
      </c>
      <c r="B36" s="250">
        <f>B34/B40</f>
        <v>1.7928741543240951</v>
      </c>
      <c r="C36" s="235">
        <f>C34/C45</f>
        <v>3.4496256362944786</v>
      </c>
      <c r="D36" s="235">
        <f>D46</f>
        <v>3.2964630193413558</v>
      </c>
      <c r="E36" s="235">
        <f>E46</f>
        <v>3.142745107807355</v>
      </c>
      <c r="F36" s="250">
        <v>3.14691863460003</v>
      </c>
      <c r="G36" s="250">
        <v>2.8973559820460952</v>
      </c>
      <c r="H36" s="250">
        <v>2.8622012148651454</v>
      </c>
      <c r="I36" s="173"/>
      <c r="J36" s="23" t="s">
        <v>95</v>
      </c>
      <c r="T36" s="320"/>
      <c r="U36" s="170"/>
    </row>
    <row r="37" spans="1:11" ht="54" customHeight="1">
      <c r="A37" s="539" t="s">
        <v>296</v>
      </c>
      <c r="B37" s="539"/>
      <c r="C37" s="539"/>
      <c r="D37" s="539"/>
      <c r="E37" s="539"/>
      <c r="F37" s="539"/>
      <c r="G37" s="539"/>
      <c r="H37" s="539"/>
      <c r="I37" s="539"/>
      <c r="J37" s="231"/>
      <c r="K37" s="231"/>
    </row>
    <row r="38" spans="1:11" ht="54" customHeight="1">
      <c r="A38" s="256"/>
      <c r="B38" s="256"/>
      <c r="C38" s="256"/>
      <c r="D38" s="256"/>
      <c r="E38" s="256"/>
      <c r="F38" s="256"/>
      <c r="G38" s="256"/>
      <c r="H38" s="256"/>
      <c r="I38" s="256"/>
      <c r="J38" s="257"/>
      <c r="K38" s="257"/>
    </row>
    <row r="39" spans="1:10" s="155" customFormat="1" ht="19.5" customHeight="1">
      <c r="A39" s="175"/>
      <c r="B39" s="176"/>
      <c r="C39" s="176"/>
      <c r="D39" s="176"/>
      <c r="E39" s="176"/>
      <c r="F39" s="176"/>
      <c r="G39" s="176"/>
      <c r="H39" s="176"/>
      <c r="I39" s="176"/>
      <c r="J39" s="177"/>
    </row>
    <row r="40" spans="1:9" s="155" customFormat="1" ht="19.5" customHeight="1">
      <c r="A40" s="45" t="s">
        <v>38</v>
      </c>
      <c r="B40" s="255">
        <v>25965.486009</v>
      </c>
      <c r="C40" s="156">
        <v>24904.127657</v>
      </c>
      <c r="D40" s="178">
        <v>23841.89666</v>
      </c>
      <c r="E40" s="178">
        <v>24240.1556</v>
      </c>
      <c r="F40" s="156" t="e">
        <f>+(SUM(#REF!)+SUM(#REF!))/1000000</f>
        <v>#REF!</v>
      </c>
      <c r="G40" s="156">
        <v>66430.92269700184</v>
      </c>
      <c r="H40" s="178"/>
      <c r="I40" s="178"/>
    </row>
    <row r="41" spans="1:10" s="155" customFormat="1" ht="19.5" customHeight="1">
      <c r="A41" s="46"/>
      <c r="B41" s="46"/>
      <c r="C41" s="46"/>
      <c r="D41" s="46"/>
      <c r="E41" s="46"/>
      <c r="F41" s="228" t="e">
        <f>+F34/F40</f>
        <v>#REF!</v>
      </c>
      <c r="G41" s="228" t="e">
        <f>+G34/G40</f>
        <v>#REF!</v>
      </c>
      <c r="I41" s="46"/>
      <c r="J41" s="154"/>
    </row>
    <row r="42" spans="1:9" s="155" customFormat="1" ht="19.5" customHeight="1">
      <c r="A42" s="46"/>
      <c r="B42" s="563"/>
      <c r="C42" s="563"/>
      <c r="D42" s="563"/>
      <c r="E42" s="563"/>
      <c r="F42" s="563"/>
      <c r="G42" s="563"/>
      <c r="H42" s="563"/>
      <c r="I42" s="563"/>
    </row>
    <row r="43" spans="1:9" s="155" customFormat="1" ht="19.5" customHeight="1">
      <c r="A43" s="46"/>
      <c r="B43" s="46"/>
      <c r="C43" s="156"/>
      <c r="D43" s="156"/>
      <c r="E43" s="156"/>
      <c r="F43" s="3" t="s">
        <v>298</v>
      </c>
      <c r="G43" s="3"/>
      <c r="I43" s="46"/>
    </row>
    <row r="44" spans="1:9" s="155" customFormat="1" ht="19.5" customHeight="1">
      <c r="A44" s="46"/>
      <c r="B44" s="46"/>
      <c r="C44" s="229"/>
      <c r="D44" s="229"/>
      <c r="E44" s="229"/>
      <c r="F44" s="156">
        <v>-286.365</v>
      </c>
      <c r="G44" s="156">
        <v>3973.235</v>
      </c>
      <c r="H44" s="157">
        <v>4195.435</v>
      </c>
      <c r="I44" s="46"/>
    </row>
    <row r="45" spans="2:5" ht="19.5" customHeight="1">
      <c r="B45" s="46" t="s">
        <v>253</v>
      </c>
      <c r="C45" s="156">
        <v>58762.51985324001</v>
      </c>
      <c r="D45" s="156">
        <v>60703.13374908775</v>
      </c>
      <c r="E45" s="156">
        <v>64469.61708624184</v>
      </c>
    </row>
    <row r="46" spans="2:7" ht="19.5" customHeight="1">
      <c r="B46" s="179" t="s">
        <v>252</v>
      </c>
      <c r="C46" s="234">
        <v>3.44962563629448</v>
      </c>
      <c r="D46" s="234">
        <v>3.2964630193413558</v>
      </c>
      <c r="E46" s="234">
        <v>3.142745107807355</v>
      </c>
      <c r="F46" s="179"/>
      <c r="G46" s="179"/>
    </row>
    <row r="47" spans="2:7" ht="19.5" customHeight="1">
      <c r="B47" s="80"/>
      <c r="C47" s="80"/>
      <c r="D47" s="80"/>
      <c r="E47" s="80"/>
      <c r="F47" s="80"/>
      <c r="G47" s="80"/>
    </row>
    <row r="48" spans="1:7" ht="19.5" customHeight="1">
      <c r="A48" s="3" t="s">
        <v>259</v>
      </c>
      <c r="B48" s="80"/>
      <c r="C48" s="80"/>
      <c r="D48" s="80"/>
      <c r="E48" s="80"/>
      <c r="F48" s="80"/>
      <c r="G48" s="80"/>
    </row>
    <row r="49" spans="1:8" ht="19.5" customHeight="1">
      <c r="A49" s="3" t="s">
        <v>269</v>
      </c>
      <c r="B49" s="80"/>
      <c r="C49" s="80"/>
      <c r="D49" s="80"/>
      <c r="E49" s="80"/>
      <c r="F49" s="80">
        <f>F44</f>
        <v>-286.365</v>
      </c>
      <c r="G49" s="80">
        <f>G44</f>
        <v>3973.235</v>
      </c>
      <c r="H49" s="80">
        <f>H44</f>
        <v>4195.435</v>
      </c>
    </row>
    <row r="50" spans="2:7" ht="19.5" customHeight="1">
      <c r="B50" s="80"/>
      <c r="C50" s="80"/>
      <c r="D50" s="80"/>
      <c r="E50" s="80"/>
      <c r="F50" s="80"/>
      <c r="G50" s="80"/>
    </row>
    <row r="51" spans="2:7" ht="19.5" customHeight="1">
      <c r="B51" s="80"/>
      <c r="C51" s="80"/>
      <c r="D51" s="80"/>
      <c r="E51" s="80"/>
      <c r="F51" s="80"/>
      <c r="G51" s="80"/>
    </row>
    <row r="52" spans="2:7" ht="19.5" customHeight="1">
      <c r="B52" s="80"/>
      <c r="C52" s="80"/>
      <c r="D52" s="80"/>
      <c r="E52" s="80"/>
      <c r="F52" s="80"/>
      <c r="G52" s="80"/>
    </row>
    <row r="53" spans="2:7" ht="19.5" customHeight="1">
      <c r="B53" s="80"/>
      <c r="C53" s="80"/>
      <c r="D53" s="80"/>
      <c r="E53" s="80"/>
      <c r="F53" s="80"/>
      <c r="G53" s="80"/>
    </row>
    <row r="54" spans="2:7" ht="33" customHeight="1">
      <c r="B54" s="80"/>
      <c r="C54" s="80"/>
      <c r="D54" s="80"/>
      <c r="E54" s="80"/>
      <c r="F54" s="80"/>
      <c r="G54" s="80"/>
    </row>
    <row r="55" spans="2:7" ht="19.5" customHeight="1">
      <c r="B55" s="80"/>
      <c r="C55" s="80"/>
      <c r="D55" s="80"/>
      <c r="E55" s="80"/>
      <c r="F55" s="80"/>
      <c r="G55" s="80"/>
    </row>
    <row r="56" spans="1:7" ht="19.5" customHeight="1">
      <c r="A56" s="3" t="s">
        <v>78</v>
      </c>
      <c r="B56" s="80"/>
      <c r="C56" s="80"/>
      <c r="D56" s="80"/>
      <c r="E56" s="80"/>
      <c r="F56" s="80"/>
      <c r="G56" s="80"/>
    </row>
    <row r="57" spans="2:7" ht="19.5" customHeight="1">
      <c r="B57" s="80"/>
      <c r="C57" s="80"/>
      <c r="D57" s="80"/>
      <c r="E57" s="80"/>
      <c r="F57" s="80"/>
      <c r="G57" s="80"/>
    </row>
    <row r="58" spans="2:7" ht="19.5" customHeight="1">
      <c r="B58" s="80"/>
      <c r="C58" s="80"/>
      <c r="D58" s="80"/>
      <c r="E58" s="80"/>
      <c r="F58" s="80"/>
      <c r="G58" s="80"/>
    </row>
    <row r="59" spans="2:7" ht="19.5" customHeight="1">
      <c r="B59" s="80"/>
      <c r="C59" s="80"/>
      <c r="D59" s="80"/>
      <c r="E59" s="80"/>
      <c r="F59" s="80"/>
      <c r="G59" s="80"/>
    </row>
    <row r="60" spans="1:7" ht="19.5" customHeight="1">
      <c r="A60" s="3" t="s">
        <v>302</v>
      </c>
      <c r="B60" s="80"/>
      <c r="C60" s="80"/>
      <c r="D60" s="80"/>
      <c r="E60" s="80"/>
      <c r="F60" s="80"/>
      <c r="G60" s="80"/>
    </row>
    <row r="61" spans="2:7" ht="19.5" customHeight="1">
      <c r="B61" s="80"/>
      <c r="C61" s="80"/>
      <c r="D61" s="80"/>
      <c r="E61" s="80"/>
      <c r="F61" s="80"/>
      <c r="G61" s="80"/>
    </row>
    <row r="62" spans="2:7" ht="19.5" customHeight="1">
      <c r="B62" s="80"/>
      <c r="C62" s="80"/>
      <c r="D62" s="80"/>
      <c r="E62" s="80"/>
      <c r="F62" s="80"/>
      <c r="G62" s="80"/>
    </row>
    <row r="63" spans="2:7" ht="19.5" customHeight="1">
      <c r="B63" s="80"/>
      <c r="C63" s="80"/>
      <c r="D63" s="80"/>
      <c r="E63" s="80"/>
      <c r="F63" s="80"/>
      <c r="G63" s="80"/>
    </row>
    <row r="64" spans="2:7" ht="19.5" customHeight="1">
      <c r="B64" s="80"/>
      <c r="C64" s="80"/>
      <c r="D64" s="80"/>
      <c r="E64" s="80"/>
      <c r="F64" s="80"/>
      <c r="G64" s="80"/>
    </row>
    <row r="65" spans="2:7" ht="19.5" customHeight="1">
      <c r="B65" s="80"/>
      <c r="C65" s="80"/>
      <c r="D65" s="80"/>
      <c r="E65" s="80"/>
      <c r="F65" s="80"/>
      <c r="G65" s="80"/>
    </row>
    <row r="66" spans="2:7" ht="19.5" customHeight="1">
      <c r="B66" s="80"/>
      <c r="C66" s="80"/>
      <c r="D66" s="80"/>
      <c r="E66" s="80"/>
      <c r="F66" s="80"/>
      <c r="G66" s="80"/>
    </row>
    <row r="67" spans="2:7" ht="19.5" customHeight="1">
      <c r="B67" s="80"/>
      <c r="C67" s="80"/>
      <c r="D67" s="80"/>
      <c r="E67" s="80"/>
      <c r="F67" s="80"/>
      <c r="G67" s="80"/>
    </row>
    <row r="70" spans="2:7" ht="19.5" customHeight="1">
      <c r="B70" s="80"/>
      <c r="C70" s="80"/>
      <c r="D70" s="80"/>
      <c r="E70" s="80"/>
      <c r="F70" s="80"/>
      <c r="G70" s="80"/>
    </row>
    <row r="71" spans="2:7" ht="19.5" customHeight="1">
      <c r="B71" s="80"/>
      <c r="C71" s="80"/>
      <c r="D71" s="80"/>
      <c r="E71" s="80"/>
      <c r="F71" s="80"/>
      <c r="G71" s="80"/>
    </row>
    <row r="72" spans="2:7" ht="19.5" customHeight="1">
      <c r="B72" s="80"/>
      <c r="C72" s="80"/>
      <c r="D72" s="80"/>
      <c r="E72" s="80"/>
      <c r="F72" s="80"/>
      <c r="G72" s="80"/>
    </row>
    <row r="73" spans="2:7" ht="19.5" customHeight="1">
      <c r="B73" s="80"/>
      <c r="C73" s="80"/>
      <c r="D73" s="80"/>
      <c r="E73" s="80"/>
      <c r="F73" s="80"/>
      <c r="G73" s="80"/>
    </row>
    <row r="74" spans="2:7" ht="19.5" customHeight="1">
      <c r="B74" s="80"/>
      <c r="C74" s="80"/>
      <c r="D74" s="80"/>
      <c r="E74" s="80"/>
      <c r="F74" s="80"/>
      <c r="G74" s="80"/>
    </row>
    <row r="75" spans="2:7" ht="19.5" customHeight="1">
      <c r="B75" s="80"/>
      <c r="C75" s="80"/>
      <c r="D75" s="80"/>
      <c r="E75" s="80"/>
      <c r="F75" s="80"/>
      <c r="G75" s="80"/>
    </row>
    <row r="76" spans="2:7" ht="19.5" customHeight="1">
      <c r="B76" s="80"/>
      <c r="C76" s="80"/>
      <c r="D76" s="80"/>
      <c r="E76" s="80"/>
      <c r="F76" s="80"/>
      <c r="G76" s="80"/>
    </row>
    <row r="77" spans="2:7" ht="19.5" customHeight="1">
      <c r="B77" s="80"/>
      <c r="C77" s="80"/>
      <c r="D77" s="80"/>
      <c r="E77" s="80"/>
      <c r="F77" s="80"/>
      <c r="G77" s="80"/>
    </row>
    <row r="78" spans="2:7" ht="19.5" customHeight="1">
      <c r="B78" s="80"/>
      <c r="C78" s="80"/>
      <c r="D78" s="80"/>
      <c r="E78" s="80"/>
      <c r="F78" s="80"/>
      <c r="G78" s="80"/>
    </row>
    <row r="79" spans="2:7" ht="19.5" customHeight="1">
      <c r="B79" s="80"/>
      <c r="C79" s="80"/>
      <c r="D79" s="80"/>
      <c r="E79" s="80"/>
      <c r="F79" s="80"/>
      <c r="G79" s="80"/>
    </row>
    <row r="80" spans="2:7" ht="19.5" customHeight="1">
      <c r="B80" s="80"/>
      <c r="C80" s="80"/>
      <c r="D80" s="80"/>
      <c r="E80" s="80"/>
      <c r="F80" s="80"/>
      <c r="G80" s="80"/>
    </row>
    <row r="81" spans="2:7" ht="19.5" customHeight="1">
      <c r="B81" s="80"/>
      <c r="C81" s="80"/>
      <c r="D81" s="80"/>
      <c r="E81" s="80"/>
      <c r="F81" s="80"/>
      <c r="G81" s="80"/>
    </row>
    <row r="82" spans="2:7" ht="19.5" customHeight="1">
      <c r="B82" s="80"/>
      <c r="C82" s="80"/>
      <c r="D82" s="80"/>
      <c r="E82" s="80"/>
      <c r="F82" s="80"/>
      <c r="G82" s="80"/>
    </row>
    <row r="83" spans="2:7" ht="19.5" customHeight="1">
      <c r="B83" s="80"/>
      <c r="C83" s="80"/>
      <c r="D83" s="80"/>
      <c r="E83" s="80"/>
      <c r="F83" s="80"/>
      <c r="G83" s="80"/>
    </row>
    <row r="84" spans="2:7" ht="19.5" customHeight="1">
      <c r="B84" s="80"/>
      <c r="C84" s="80"/>
      <c r="D84" s="80"/>
      <c r="E84" s="80"/>
      <c r="F84" s="80"/>
      <c r="G84" s="80"/>
    </row>
    <row r="85" spans="2:7" ht="19.5" customHeight="1">
      <c r="B85" s="80"/>
      <c r="C85" s="80"/>
      <c r="D85" s="80"/>
      <c r="E85" s="80"/>
      <c r="F85" s="80"/>
      <c r="G85" s="80"/>
    </row>
    <row r="86" spans="2:7" ht="19.5" customHeight="1">
      <c r="B86" s="80"/>
      <c r="C86" s="80"/>
      <c r="D86" s="80"/>
      <c r="E86" s="80"/>
      <c r="F86" s="80"/>
      <c r="G86" s="80"/>
    </row>
    <row r="87" spans="2:7" ht="19.5" customHeight="1">
      <c r="B87" s="80"/>
      <c r="C87" s="80"/>
      <c r="D87" s="80"/>
      <c r="E87" s="80"/>
      <c r="F87" s="80"/>
      <c r="G87" s="80"/>
    </row>
    <row r="88" spans="2:7" ht="19.5" customHeight="1">
      <c r="B88" s="80"/>
      <c r="C88" s="80"/>
      <c r="D88" s="80"/>
      <c r="E88" s="80"/>
      <c r="F88" s="80"/>
      <c r="G88" s="80"/>
    </row>
    <row r="89" spans="2:7" ht="19.5" customHeight="1">
      <c r="B89" s="80"/>
      <c r="C89" s="80"/>
      <c r="D89" s="80"/>
      <c r="E89" s="80"/>
      <c r="F89" s="80"/>
      <c r="G89" s="80"/>
    </row>
    <row r="90" spans="2:7" ht="19.5" customHeight="1">
      <c r="B90" s="80"/>
      <c r="C90" s="80"/>
      <c r="D90" s="80"/>
      <c r="E90" s="80"/>
      <c r="F90" s="80"/>
      <c r="G90" s="80"/>
    </row>
    <row r="91" spans="2:7" ht="19.5" customHeight="1">
      <c r="B91" s="80"/>
      <c r="C91" s="80"/>
      <c r="D91" s="80"/>
      <c r="E91" s="80"/>
      <c r="F91" s="80"/>
      <c r="G91" s="80"/>
    </row>
    <row r="92" spans="2:7" ht="19.5" customHeight="1">
      <c r="B92" s="80"/>
      <c r="C92" s="80"/>
      <c r="D92" s="80"/>
      <c r="E92" s="80"/>
      <c r="F92" s="80"/>
      <c r="G92" s="80"/>
    </row>
    <row r="93" spans="2:7" ht="19.5" customHeight="1">
      <c r="B93" s="80"/>
      <c r="C93" s="80"/>
      <c r="D93" s="80"/>
      <c r="E93" s="80"/>
      <c r="F93" s="80"/>
      <c r="G93" s="80"/>
    </row>
    <row r="94" spans="2:7" ht="19.5" customHeight="1">
      <c r="B94" s="80"/>
      <c r="C94" s="80"/>
      <c r="D94" s="80"/>
      <c r="E94" s="80"/>
      <c r="F94" s="80"/>
      <c r="G94" s="80"/>
    </row>
    <row r="95" spans="2:7" ht="19.5" customHeight="1">
      <c r="B95" s="80"/>
      <c r="C95" s="80"/>
      <c r="D95" s="80"/>
      <c r="E95" s="80"/>
      <c r="F95" s="80"/>
      <c r="G95" s="80"/>
    </row>
  </sheetData>
  <mergeCells count="6">
    <mergeCell ref="B42:I42"/>
    <mergeCell ref="A4:I4"/>
    <mergeCell ref="A9:A10"/>
    <mergeCell ref="B9:E9"/>
    <mergeCell ref="F9:I9"/>
    <mergeCell ref="A37:I37"/>
  </mergeCells>
  <printOptions horizontalCentered="1"/>
  <pageMargins left="0.35433070866141736" right="0.35433070866141736" top="0.5511811023622047" bottom="0.5118110236220472" header="0.35433070866141736" footer="0.5118110236220472"/>
  <pageSetup fitToHeight="1" fitToWidth="1" horizontalDpi="600" verticalDpi="600" orientation="portrait" paperSize="9" scale="81" r:id="rId5"/>
  <headerFooter alignWithMargins="0">
    <oddHeader>&amp;L&amp;G</oddHeader>
  </headerFooter>
  <drawing r:id="rId3"/>
  <legacyDrawing r:id="rId2"/>
  <legacyDrawingHF r:id="rId4"/>
</worksheet>
</file>

<file path=xl/worksheets/sheet7.xml><?xml version="1.0" encoding="utf-8"?>
<worksheet xmlns="http://schemas.openxmlformats.org/spreadsheetml/2006/main" xmlns:r="http://schemas.openxmlformats.org/officeDocument/2006/relationships">
  <sheetPr codeName="Sheet8">
    <tabColor indexed="43"/>
  </sheetPr>
  <dimension ref="A2:AK111"/>
  <sheetViews>
    <sheetView workbookViewId="0" topLeftCell="A1">
      <selection activeCell="A1" sqref="A1"/>
    </sheetView>
  </sheetViews>
  <sheetFormatPr defaultColWidth="9.00390625" defaultRowHeight="19.5" customHeight="1"/>
  <cols>
    <col min="1" max="1" width="48.75390625" style="46" customWidth="1"/>
    <col min="2" max="3" width="15.625" style="39" customWidth="1"/>
    <col min="4" max="6" width="15.625" style="37" customWidth="1"/>
    <col min="7" max="10" width="15.625" style="39" customWidth="1"/>
    <col min="11" max="11" width="20.75390625" style="39" customWidth="1"/>
    <col min="12" max="12" width="9.00390625" style="37" customWidth="1"/>
    <col min="13" max="13" width="12.00390625" style="37" customWidth="1"/>
    <col min="14" max="14" width="10.75390625" style="37" bestFit="1" customWidth="1"/>
    <col min="15" max="15" width="15.25390625" style="37" bestFit="1" customWidth="1"/>
    <col min="16" max="18" width="15.25390625" style="37" customWidth="1"/>
    <col min="19" max="19" width="15.25390625" style="37" bestFit="1" customWidth="1"/>
    <col min="20" max="23" width="12.75390625" style="37" customWidth="1"/>
    <col min="24" max="24" width="13.875" style="37" customWidth="1"/>
    <col min="25" max="26" width="9.00390625" style="37" customWidth="1"/>
    <col min="27" max="29" width="9.875" style="37" customWidth="1"/>
    <col min="30" max="30" width="10.875" style="37" customWidth="1"/>
    <col min="31" max="16384" width="9.00390625" style="37" customWidth="1"/>
  </cols>
  <sheetData>
    <row r="2" spans="1:11" ht="19.5" customHeight="1">
      <c r="A2" s="34"/>
      <c r="B2" s="35"/>
      <c r="C2" s="35"/>
      <c r="D2" s="36"/>
      <c r="E2" s="36"/>
      <c r="G2" s="38"/>
      <c r="I2" s="35"/>
      <c r="J2" s="35"/>
      <c r="K2" s="40">
        <v>40851</v>
      </c>
    </row>
    <row r="3" spans="1:11" ht="50.25" customHeight="1">
      <c r="A3" s="565" t="s">
        <v>39</v>
      </c>
      <c r="B3" s="545"/>
      <c r="C3" s="545"/>
      <c r="D3" s="545"/>
      <c r="E3" s="545"/>
      <c r="F3" s="545"/>
      <c r="G3" s="545"/>
      <c r="H3" s="545"/>
      <c r="I3" s="545"/>
      <c r="J3" s="545"/>
      <c r="K3" s="545"/>
    </row>
    <row r="4" spans="1:11" ht="19.5" customHeight="1">
      <c r="A4" s="41"/>
      <c r="C4" s="42"/>
      <c r="D4" s="43"/>
      <c r="E4" s="43"/>
      <c r="G4" s="44"/>
      <c r="I4" s="42"/>
      <c r="J4" s="42"/>
      <c r="K4" s="45" t="s">
        <v>24</v>
      </c>
    </row>
    <row r="5" spans="2:11" ht="19.5" customHeight="1">
      <c r="B5" s="47"/>
      <c r="C5" s="47"/>
      <c r="D5" s="48"/>
      <c r="E5" s="48"/>
      <c r="G5" s="47"/>
      <c r="H5" s="47"/>
      <c r="I5" s="47"/>
      <c r="J5" s="47"/>
      <c r="K5" s="48"/>
    </row>
    <row r="6" spans="1:11" ht="87.75" customHeight="1">
      <c r="A6" s="567" t="s">
        <v>299</v>
      </c>
      <c r="B6" s="568"/>
      <c r="C6" s="568"/>
      <c r="D6" s="568"/>
      <c r="E6" s="568"/>
      <c r="F6" s="568"/>
      <c r="G6" s="568"/>
      <c r="H6" s="568"/>
      <c r="I6" s="568"/>
      <c r="J6" s="568"/>
      <c r="K6" s="569"/>
    </row>
    <row r="7" spans="1:29" s="46" customFormat="1" ht="19.5" customHeight="1">
      <c r="A7" s="49" t="s">
        <v>293</v>
      </c>
      <c r="B7" s="50"/>
      <c r="C7" s="50"/>
      <c r="D7" s="50"/>
      <c r="E7" s="50"/>
      <c r="G7" s="50"/>
      <c r="H7" s="50"/>
      <c r="I7" s="50"/>
      <c r="J7" s="50"/>
      <c r="K7" s="51" t="s">
        <v>23</v>
      </c>
      <c r="AC7" s="52"/>
    </row>
    <row r="8" spans="1:29" s="46" customFormat="1" ht="24.75" customHeight="1">
      <c r="A8" s="535"/>
      <c r="B8" s="566" t="s">
        <v>21</v>
      </c>
      <c r="C8" s="537"/>
      <c r="D8" s="537"/>
      <c r="E8" s="537"/>
      <c r="F8" s="538"/>
      <c r="G8" s="566" t="s">
        <v>40</v>
      </c>
      <c r="H8" s="537"/>
      <c r="I8" s="537"/>
      <c r="J8" s="537"/>
      <c r="K8" s="538"/>
      <c r="AC8" s="52"/>
    </row>
    <row r="9" spans="1:26" s="46" customFormat="1" ht="39.75" customHeight="1">
      <c r="A9" s="535"/>
      <c r="B9" s="53" t="s">
        <v>47</v>
      </c>
      <c r="C9" s="54" t="s">
        <v>48</v>
      </c>
      <c r="D9" s="54" t="s">
        <v>49</v>
      </c>
      <c r="E9" s="55" t="s">
        <v>50</v>
      </c>
      <c r="F9" s="55" t="s">
        <v>51</v>
      </c>
      <c r="G9" s="53" t="s">
        <v>41</v>
      </c>
      <c r="H9" s="54" t="s">
        <v>42</v>
      </c>
      <c r="I9" s="54" t="s">
        <v>43</v>
      </c>
      <c r="J9" s="55" t="s">
        <v>44</v>
      </c>
      <c r="K9" s="55" t="s">
        <v>45</v>
      </c>
      <c r="Z9" s="56"/>
    </row>
    <row r="10" spans="1:37" s="60" customFormat="1" ht="19.5" customHeight="1">
      <c r="A10" s="57" t="s">
        <v>115</v>
      </c>
      <c r="B10" s="59">
        <f>'全社'!C7</f>
        <v>19117</v>
      </c>
      <c r="C10" s="59">
        <f>'全社'!D7</f>
        <v>48150</v>
      </c>
      <c r="D10" s="59">
        <f>'全社'!E7</f>
        <v>48817.592473000004</v>
      </c>
      <c r="E10" s="59">
        <f>'全社'!F7</f>
        <v>49673.644588</v>
      </c>
      <c r="F10" s="59">
        <f>'全社'!G7</f>
        <v>181540.935835</v>
      </c>
      <c r="G10" s="59">
        <f>'全社'!H7</f>
        <v>47605.453302</v>
      </c>
      <c r="H10" s="59">
        <f>'全社'!I7</f>
        <v>48986.363391</v>
      </c>
      <c r="I10" s="59"/>
      <c r="J10" s="59"/>
      <c r="K10" s="59">
        <f>'全社'!L7</f>
        <v>200000</v>
      </c>
      <c r="M10" s="61"/>
      <c r="AK10" s="60">
        <f>SUM(C10:D10)</f>
        <v>96967.592473</v>
      </c>
    </row>
    <row r="11" spans="1:13" s="60" customFormat="1" ht="19.5" customHeight="1">
      <c r="A11" s="192" t="s">
        <v>116</v>
      </c>
      <c r="B11" s="62"/>
      <c r="C11" s="62"/>
      <c r="D11" s="62"/>
      <c r="E11" s="62"/>
      <c r="F11" s="62"/>
      <c r="G11" s="63" t="e">
        <f>全社!#REF!</f>
        <v>#REF!</v>
      </c>
      <c r="H11" s="63" t="e">
        <f>全社!#REF!</f>
        <v>#REF!</v>
      </c>
      <c r="I11" s="63"/>
      <c r="J11" s="63"/>
      <c r="K11" s="63" t="e">
        <f>全社!#REF!</f>
        <v>#REF!</v>
      </c>
      <c r="M11" s="61"/>
    </row>
    <row r="12" spans="1:13" s="60" customFormat="1" ht="19.5" customHeight="1">
      <c r="A12" s="193" t="s">
        <v>117</v>
      </c>
      <c r="B12" s="62"/>
      <c r="C12" s="62"/>
      <c r="D12" s="62"/>
      <c r="E12" s="62"/>
      <c r="F12" s="62"/>
      <c r="G12" s="63" t="e">
        <f>全社!#REF!</f>
        <v>#REF!</v>
      </c>
      <c r="H12" s="63" t="e">
        <f>全社!#REF!</f>
        <v>#REF!</v>
      </c>
      <c r="I12" s="63"/>
      <c r="J12" s="63"/>
      <c r="K12" s="62"/>
      <c r="M12" s="61"/>
    </row>
    <row r="13" spans="1:13" s="60" customFormat="1" ht="19.5" customHeight="1">
      <c r="A13" s="193" t="s">
        <v>118</v>
      </c>
      <c r="B13" s="62"/>
      <c r="C13" s="62"/>
      <c r="D13" s="62"/>
      <c r="E13" s="62"/>
      <c r="F13" s="62"/>
      <c r="G13" s="63" t="e">
        <f>全社!#REF!</f>
        <v>#REF!</v>
      </c>
      <c r="H13" s="63" t="e">
        <f>全社!#REF!</f>
        <v>#REF!</v>
      </c>
      <c r="I13" s="63"/>
      <c r="J13" s="63"/>
      <c r="K13" s="62"/>
      <c r="M13" s="61"/>
    </row>
    <row r="14" spans="1:37" s="60" customFormat="1" ht="19.5" customHeight="1">
      <c r="A14" s="194" t="s">
        <v>149</v>
      </c>
      <c r="B14" s="65"/>
      <c r="C14" s="65"/>
      <c r="D14" s="65"/>
      <c r="E14" s="65"/>
      <c r="F14" s="65"/>
      <c r="G14" s="66" t="e">
        <f>全社!#REF!</f>
        <v>#REF!</v>
      </c>
      <c r="H14" s="66" t="e">
        <f>全社!#REF!</f>
        <v>#REF!</v>
      </c>
      <c r="I14" s="66"/>
      <c r="J14" s="66"/>
      <c r="K14" s="66" t="e">
        <f>全社!#REF!</f>
        <v>#REF!</v>
      </c>
      <c r="Q14" s="12" t="s">
        <v>404</v>
      </c>
      <c r="R14" s="67"/>
      <c r="S14" s="67"/>
      <c r="T14" s="67"/>
      <c r="U14" s="67"/>
      <c r="V14" s="67"/>
      <c r="W14" s="67"/>
      <c r="AK14" s="60">
        <f aca="true" t="shared" si="0" ref="AK14:AK53">SUM(C14:D14)</f>
        <v>0</v>
      </c>
    </row>
    <row r="15" spans="1:37" s="60" customFormat="1" ht="19.5" customHeight="1">
      <c r="A15" s="68" t="s">
        <v>377</v>
      </c>
      <c r="B15" s="59" t="e">
        <f>全社!#REF!</f>
        <v>#REF!</v>
      </c>
      <c r="C15" s="59" t="e">
        <f>全社!#REF!</f>
        <v>#REF!</v>
      </c>
      <c r="D15" s="59" t="e">
        <f>全社!#REF!</f>
        <v>#REF!</v>
      </c>
      <c r="E15" s="59" t="e">
        <f>全社!#REF!</f>
        <v>#REF!</v>
      </c>
      <c r="F15" s="59" t="e">
        <f>全社!#REF!</f>
        <v>#REF!</v>
      </c>
      <c r="G15" s="59" t="e">
        <f>全社!#REF!</f>
        <v>#REF!</v>
      </c>
      <c r="H15" s="59" t="e">
        <f>全社!#REF!</f>
        <v>#REF!</v>
      </c>
      <c r="I15" s="59"/>
      <c r="J15" s="59"/>
      <c r="K15" s="58"/>
      <c r="L15" s="14" t="s">
        <v>414</v>
      </c>
      <c r="Q15" s="12" t="s">
        <v>405</v>
      </c>
      <c r="R15" s="12" t="s">
        <v>406</v>
      </c>
      <c r="S15" s="67">
        <v>2.584393</v>
      </c>
      <c r="T15" s="67">
        <v>2.584395</v>
      </c>
      <c r="U15" s="67">
        <v>2.584388</v>
      </c>
      <c r="V15" s="67">
        <v>2.584393</v>
      </c>
      <c r="W15" s="67">
        <v>0</v>
      </c>
      <c r="X15" s="60">
        <v>0</v>
      </c>
      <c r="AA15" s="60">
        <v>0</v>
      </c>
      <c r="AD15" s="60">
        <v>0</v>
      </c>
      <c r="AK15" s="60" t="e">
        <f t="shared" si="0"/>
        <v>#REF!</v>
      </c>
    </row>
    <row r="16" spans="1:37" s="60" customFormat="1" ht="19.5" customHeight="1">
      <c r="A16" s="64" t="s">
        <v>144</v>
      </c>
      <c r="B16" s="62"/>
      <c r="C16" s="62"/>
      <c r="D16" s="62"/>
      <c r="E16" s="62"/>
      <c r="F16" s="62"/>
      <c r="G16" s="63" t="e">
        <f>全社!#REF!</f>
        <v>#REF!</v>
      </c>
      <c r="H16" s="63" t="e">
        <f>全社!#REF!</f>
        <v>#REF!</v>
      </c>
      <c r="I16" s="70"/>
      <c r="J16" s="70"/>
      <c r="K16" s="69"/>
      <c r="Q16" s="67"/>
      <c r="R16" s="12" t="s">
        <v>407</v>
      </c>
      <c r="S16" s="67">
        <v>0.565713</v>
      </c>
      <c r="T16" s="67">
        <v>0.631829</v>
      </c>
      <c r="U16" s="67">
        <v>0.796455</v>
      </c>
      <c r="V16" s="67">
        <v>1.233913</v>
      </c>
      <c r="W16" s="67">
        <v>0.442568</v>
      </c>
      <c r="X16" s="60">
        <v>0.38514</v>
      </c>
      <c r="AA16" s="60">
        <v>0</v>
      </c>
      <c r="AD16" s="60">
        <v>0</v>
      </c>
      <c r="AK16" s="60">
        <f t="shared" si="0"/>
        <v>0</v>
      </c>
    </row>
    <row r="17" spans="1:37" s="60" customFormat="1" ht="19.5" customHeight="1">
      <c r="A17" s="64" t="s">
        <v>120</v>
      </c>
      <c r="B17" s="62"/>
      <c r="C17" s="62"/>
      <c r="D17" s="62"/>
      <c r="E17" s="62"/>
      <c r="F17" s="62"/>
      <c r="G17" s="63" t="e">
        <f>全社!#REF!</f>
        <v>#REF!</v>
      </c>
      <c r="H17" s="63" t="e">
        <f>全社!#REF!</f>
        <v>#REF!</v>
      </c>
      <c r="I17" s="70"/>
      <c r="J17" s="70"/>
      <c r="K17" s="69"/>
      <c r="L17" s="71"/>
      <c r="Q17" s="67"/>
      <c r="R17" s="12" t="s">
        <v>413</v>
      </c>
      <c r="S17" s="67">
        <v>13.253667</v>
      </c>
      <c r="T17" s="67">
        <v>13.164545</v>
      </c>
      <c r="U17" s="67">
        <v>13.209069</v>
      </c>
      <c r="V17" s="67">
        <v>13.209078</v>
      </c>
      <c r="W17" s="67">
        <v>10.621738</v>
      </c>
      <c r="X17" s="60">
        <v>10.621743</v>
      </c>
      <c r="AA17" s="60">
        <v>3.540553</v>
      </c>
      <c r="AB17" s="60">
        <v>3.5405770000000003</v>
      </c>
      <c r="AC17" s="60">
        <f>AD17-AA17-AB17</f>
        <v>3.540587</v>
      </c>
      <c r="AD17" s="60">
        <v>10.621717</v>
      </c>
      <c r="AF17" s="60">
        <v>3.540567</v>
      </c>
      <c r="AG17" s="60">
        <v>3.540569</v>
      </c>
      <c r="AH17" s="60">
        <v>3.5386010000000003</v>
      </c>
      <c r="AI17" s="60">
        <v>10.619737</v>
      </c>
      <c r="AK17" s="60">
        <f t="shared" si="0"/>
        <v>0</v>
      </c>
    </row>
    <row r="18" spans="1:37" s="60" customFormat="1" ht="19.5" customHeight="1">
      <c r="A18" s="64" t="s">
        <v>121</v>
      </c>
      <c r="B18" s="62"/>
      <c r="C18" s="62"/>
      <c r="D18" s="62"/>
      <c r="E18" s="62"/>
      <c r="F18" s="62"/>
      <c r="G18" s="63" t="e">
        <f>全社!#REF!</f>
        <v>#REF!</v>
      </c>
      <c r="H18" s="63" t="e">
        <f>全社!#REF!</f>
        <v>#REF!</v>
      </c>
      <c r="I18" s="70"/>
      <c r="J18" s="70"/>
      <c r="K18" s="69"/>
      <c r="Q18" s="67"/>
      <c r="R18" s="12" t="s">
        <v>408</v>
      </c>
      <c r="S18" s="67">
        <v>2667.89986</v>
      </c>
      <c r="T18" s="67">
        <v>2603.3426430000004</v>
      </c>
      <c r="U18" s="67">
        <v>2500.284825</v>
      </c>
      <c r="V18" s="67">
        <v>2651.542934</v>
      </c>
      <c r="W18" s="67">
        <v>2648.9675399999996</v>
      </c>
      <c r="X18" s="60">
        <v>1956.6807430000001</v>
      </c>
      <c r="AA18" s="60">
        <v>590.165083</v>
      </c>
      <c r="AB18" s="60">
        <v>340.489484</v>
      </c>
      <c r="AC18" s="60">
        <f>AD18-AA18-AB18</f>
        <v>990.7125900000003</v>
      </c>
      <c r="AD18" s="60">
        <v>1921.3671570000001</v>
      </c>
      <c r="AF18" s="60">
        <v>601.889793</v>
      </c>
      <c r="AG18" s="60">
        <v>442.29450399999996</v>
      </c>
      <c r="AH18" s="60">
        <v>1328.5120510000002</v>
      </c>
      <c r="AI18" s="60">
        <v>2372.6963480000004</v>
      </c>
      <c r="AK18" s="60">
        <f t="shared" si="0"/>
        <v>0</v>
      </c>
    </row>
    <row r="19" spans="1:37" s="60" customFormat="1" ht="19.5" customHeight="1">
      <c r="A19" s="64" t="s">
        <v>122</v>
      </c>
      <c r="B19" s="62"/>
      <c r="C19" s="62"/>
      <c r="D19" s="62"/>
      <c r="E19" s="62"/>
      <c r="F19" s="62"/>
      <c r="G19" s="63" t="e">
        <f>全社!#REF!</f>
        <v>#REF!</v>
      </c>
      <c r="H19" s="63" t="e">
        <f>全社!#REF!</f>
        <v>#REF!</v>
      </c>
      <c r="I19" s="70"/>
      <c r="J19" s="70"/>
      <c r="K19" s="69"/>
      <c r="Q19" s="67"/>
      <c r="R19" s="16" t="s">
        <v>410</v>
      </c>
      <c r="S19" s="72">
        <v>2684.303633</v>
      </c>
      <c r="T19" s="72">
        <v>2619.7234120000003</v>
      </c>
      <c r="U19" s="72">
        <v>2516.874737</v>
      </c>
      <c r="V19" s="72">
        <f>SUM(V15:V18)</f>
        <v>2668.570318</v>
      </c>
      <c r="W19" s="72">
        <f>SUM(W15:W18)</f>
        <v>2660.031846</v>
      </c>
      <c r="X19" s="72">
        <f>SUM(X15:X18)</f>
        <v>1967.6876260000001</v>
      </c>
      <c r="AA19" s="72">
        <f>SUM(AA15:AA18)</f>
        <v>593.705636</v>
      </c>
      <c r="AB19" s="72">
        <f>SUM(AB15:AB18)</f>
        <v>344.030061</v>
      </c>
      <c r="AC19" s="72">
        <f>SUM(AC15:AC18)</f>
        <v>994.2531770000003</v>
      </c>
      <c r="AD19" s="72">
        <f>SUM(AD15:AD18)</f>
        <v>1931.9888740000001</v>
      </c>
      <c r="AE19" s="60">
        <f>X19+AD19</f>
        <v>3899.6765000000005</v>
      </c>
      <c r="AF19" s="72">
        <f>SUM(AF15:AF18)</f>
        <v>605.4303600000001</v>
      </c>
      <c r="AG19" s="72">
        <f>SUM(AG15:AG18)</f>
        <v>445.83507299999997</v>
      </c>
      <c r="AH19" s="72">
        <f>SUM(AH15:AH18)</f>
        <v>1332.0506520000001</v>
      </c>
      <c r="AI19" s="72">
        <f>SUM(AI15:AI18)</f>
        <v>2383.3160850000004</v>
      </c>
      <c r="AJ19" s="60">
        <f>AD19+AI19+X19</f>
        <v>6282.992585000001</v>
      </c>
      <c r="AK19" s="60">
        <f t="shared" si="0"/>
        <v>0</v>
      </c>
    </row>
    <row r="20" spans="1:37" s="60" customFormat="1" ht="19.5" customHeight="1">
      <c r="A20" s="64" t="s">
        <v>119</v>
      </c>
      <c r="B20" s="62"/>
      <c r="C20" s="62"/>
      <c r="D20" s="62"/>
      <c r="E20" s="62"/>
      <c r="F20" s="62"/>
      <c r="G20" s="63" t="e">
        <f>全社!#REF!</f>
        <v>#REF!</v>
      </c>
      <c r="H20" s="63" t="e">
        <f>全社!#REF!</f>
        <v>#REF!</v>
      </c>
      <c r="I20" s="70"/>
      <c r="J20" s="70"/>
      <c r="K20" s="69"/>
      <c r="Q20" s="67"/>
      <c r="R20" s="67"/>
      <c r="S20" s="67"/>
      <c r="T20" s="67"/>
      <c r="U20" s="67"/>
      <c r="V20" s="67"/>
      <c r="W20" s="67"/>
      <c r="AK20" s="60">
        <f t="shared" si="0"/>
        <v>0</v>
      </c>
    </row>
    <row r="21" spans="1:37" s="60" customFormat="1" ht="19.5" customHeight="1">
      <c r="A21" s="64" t="s">
        <v>123</v>
      </c>
      <c r="B21" s="62"/>
      <c r="C21" s="62"/>
      <c r="D21" s="62"/>
      <c r="E21" s="62"/>
      <c r="F21" s="62"/>
      <c r="G21" s="63" t="e">
        <f>全社!#REF!</f>
        <v>#REF!</v>
      </c>
      <c r="H21" s="63" t="e">
        <f>全社!#REF!</f>
        <v>#REF!</v>
      </c>
      <c r="I21" s="70"/>
      <c r="J21" s="70"/>
      <c r="K21" s="69"/>
      <c r="Q21" s="12" t="s">
        <v>409</v>
      </c>
      <c r="R21" s="12" t="s">
        <v>406</v>
      </c>
      <c r="S21" s="67">
        <v>7.159006</v>
      </c>
      <c r="T21" s="67">
        <v>7.637505</v>
      </c>
      <c r="U21" s="67">
        <v>7.811502</v>
      </c>
      <c r="V21" s="67">
        <v>9.848525</v>
      </c>
      <c r="W21" s="73">
        <v>9.563276</v>
      </c>
      <c r="X21" s="60">
        <v>9.604253</v>
      </c>
      <c r="AA21" s="60">
        <v>3.201412</v>
      </c>
      <c r="AB21" s="60">
        <v>4.117699</v>
      </c>
      <c r="AC21" s="60">
        <f>AD21-AA21-AB21</f>
        <v>3.7871580000000016</v>
      </c>
      <c r="AD21" s="74">
        <v>11.106269000000001</v>
      </c>
      <c r="AF21" s="60">
        <v>3.7906350000000004</v>
      </c>
      <c r="AG21" s="60">
        <v>4.407552</v>
      </c>
      <c r="AH21" s="60">
        <v>3.79063</v>
      </c>
      <c r="AI21" s="60">
        <v>11.988817000000001</v>
      </c>
      <c r="AK21" s="60">
        <f t="shared" si="0"/>
        <v>0</v>
      </c>
    </row>
    <row r="22" spans="1:37" s="60" customFormat="1" ht="19.5" customHeight="1">
      <c r="A22" s="64" t="s">
        <v>124</v>
      </c>
      <c r="B22" s="65"/>
      <c r="C22" s="65"/>
      <c r="D22" s="65"/>
      <c r="E22" s="65"/>
      <c r="F22" s="65"/>
      <c r="G22" s="66" t="e">
        <f>全社!#REF!</f>
        <v>#REF!</v>
      </c>
      <c r="H22" s="66" t="e">
        <f>全社!#REF!</f>
        <v>#REF!</v>
      </c>
      <c r="I22" s="70"/>
      <c r="J22" s="70"/>
      <c r="K22" s="69"/>
      <c r="Q22" s="67" t="s">
        <v>52</v>
      </c>
      <c r="R22" s="12" t="s">
        <v>411</v>
      </c>
      <c r="S22" s="67">
        <v>60.573835</v>
      </c>
      <c r="T22" s="67">
        <v>64.670088</v>
      </c>
      <c r="U22" s="67">
        <v>64.904096</v>
      </c>
      <c r="V22" s="67">
        <v>45.950713</v>
      </c>
      <c r="W22" s="73">
        <v>60.357542</v>
      </c>
      <c r="X22" s="60">
        <v>60.455403</v>
      </c>
      <c r="AA22" s="60">
        <v>21.160699</v>
      </c>
      <c r="AB22" s="60">
        <v>21.110407</v>
      </c>
      <c r="AC22" s="60">
        <f>AD22-AA22-AB22</f>
        <v>21.297963999999997</v>
      </c>
      <c r="AD22" s="74">
        <v>63.569069999999996</v>
      </c>
      <c r="AF22" s="60">
        <v>19.51122</v>
      </c>
      <c r="AG22" s="60">
        <v>19.791014</v>
      </c>
      <c r="AH22" s="60">
        <v>19.786947</v>
      </c>
      <c r="AI22" s="60">
        <v>59.089180999999996</v>
      </c>
      <c r="AK22" s="60">
        <f t="shared" si="0"/>
        <v>0</v>
      </c>
    </row>
    <row r="23" spans="1:37" s="60" customFormat="1" ht="19.5" customHeight="1">
      <c r="A23" s="68" t="s">
        <v>378</v>
      </c>
      <c r="B23" s="59" t="e">
        <f>全社!#REF!</f>
        <v>#REF!</v>
      </c>
      <c r="C23" s="59" t="e">
        <f>全社!#REF!</f>
        <v>#REF!</v>
      </c>
      <c r="D23" s="59" t="e">
        <f>全社!#REF!</f>
        <v>#REF!</v>
      </c>
      <c r="E23" s="59" t="e">
        <f>全社!#REF!</f>
        <v>#REF!</v>
      </c>
      <c r="F23" s="59" t="e">
        <f>全社!#REF!</f>
        <v>#REF!</v>
      </c>
      <c r="G23" s="59" t="e">
        <f>全社!#REF!</f>
        <v>#REF!</v>
      </c>
      <c r="H23" s="59" t="e">
        <f>全社!#REF!</f>
        <v>#REF!</v>
      </c>
      <c r="I23" s="59"/>
      <c r="J23" s="59"/>
      <c r="K23" s="58"/>
      <c r="Q23" s="67"/>
      <c r="R23" s="12" t="s">
        <v>412</v>
      </c>
      <c r="S23" s="67">
        <v>35.54681</v>
      </c>
      <c r="T23" s="67">
        <v>55.435956</v>
      </c>
      <c r="U23" s="67">
        <v>47.842323</v>
      </c>
      <c r="V23" s="67">
        <v>10.46551</v>
      </c>
      <c r="W23" s="73">
        <v>23.949697</v>
      </c>
      <c r="X23" s="60">
        <v>40.239814</v>
      </c>
      <c r="AA23" s="60">
        <v>28.352977</v>
      </c>
      <c r="AB23" s="60">
        <v>24.312762999999997</v>
      </c>
      <c r="AC23" s="60">
        <f>AD23-AA23-AB23</f>
        <v>26.864103000000007</v>
      </c>
      <c r="AD23" s="74">
        <v>79.529843</v>
      </c>
      <c r="AF23" s="60">
        <v>24.087709000000004</v>
      </c>
      <c r="AG23" s="60">
        <v>19.561087</v>
      </c>
      <c r="AH23" s="60">
        <v>14.049483</v>
      </c>
      <c r="AI23" s="60">
        <v>57.69827900000001</v>
      </c>
      <c r="AK23" s="60" t="e">
        <f t="shared" si="0"/>
        <v>#REF!</v>
      </c>
    </row>
    <row r="24" spans="1:37" s="46" customFormat="1" ht="19.5" customHeight="1">
      <c r="A24" s="75" t="s">
        <v>379</v>
      </c>
      <c r="B24" s="84" t="e">
        <f>全社!#REF!</f>
        <v>#REF!</v>
      </c>
      <c r="C24" s="84" t="e">
        <f>全社!#REF!</f>
        <v>#REF!</v>
      </c>
      <c r="D24" s="84" t="e">
        <f>全社!#REF!</f>
        <v>#REF!</v>
      </c>
      <c r="E24" s="84" t="e">
        <f>全社!#REF!</f>
        <v>#REF!</v>
      </c>
      <c r="F24" s="84" t="e">
        <f>全社!#REF!</f>
        <v>#REF!</v>
      </c>
      <c r="G24" s="232" t="e">
        <f>全社!#REF!</f>
        <v>#REF!</v>
      </c>
      <c r="H24" s="232" t="e">
        <f>全社!#REF!</f>
        <v>#REF!</v>
      </c>
      <c r="I24" s="77"/>
      <c r="J24" s="77"/>
      <c r="K24" s="76"/>
      <c r="Q24" s="78"/>
      <c r="R24" s="17" t="s">
        <v>407</v>
      </c>
      <c r="S24" s="67">
        <v>3.259214</v>
      </c>
      <c r="T24" s="67">
        <v>3.739733000000001</v>
      </c>
      <c r="U24" s="67">
        <v>5.054847</v>
      </c>
      <c r="V24" s="67">
        <v>4.380021</v>
      </c>
      <c r="W24" s="79">
        <v>5.73363</v>
      </c>
      <c r="X24" s="80">
        <v>5.238016999999999</v>
      </c>
      <c r="AA24" s="80">
        <v>1.9304880000000004</v>
      </c>
      <c r="AB24" s="80">
        <v>0.164723</v>
      </c>
      <c r="AC24" s="60">
        <f>AD24-AA24-AB24</f>
        <v>-1.4813550000000004</v>
      </c>
      <c r="AD24" s="74">
        <v>0.613856</v>
      </c>
      <c r="AF24" s="80">
        <v>0.014016</v>
      </c>
      <c r="AG24" s="80">
        <v>0.08878</v>
      </c>
      <c r="AH24" s="80">
        <v>0.045964</v>
      </c>
      <c r="AI24" s="80">
        <v>0.14876</v>
      </c>
      <c r="AK24" s="60" t="e">
        <f t="shared" si="0"/>
        <v>#REF!</v>
      </c>
    </row>
    <row r="25" spans="1:37" s="60" customFormat="1" ht="19.5" customHeight="1">
      <c r="A25" s="68" t="s">
        <v>125</v>
      </c>
      <c r="B25" s="59" t="e">
        <f>全社!#REF!</f>
        <v>#REF!</v>
      </c>
      <c r="C25" s="59" t="e">
        <f>全社!#REF!</f>
        <v>#REF!</v>
      </c>
      <c r="D25" s="59" t="e">
        <f>全社!#REF!</f>
        <v>#REF!</v>
      </c>
      <c r="E25" s="59" t="e">
        <f>全社!#REF!</f>
        <v>#REF!</v>
      </c>
      <c r="F25" s="59" t="e">
        <f>全社!#REF!</f>
        <v>#REF!</v>
      </c>
      <c r="G25" s="59" t="e">
        <f>全社!#REF!</f>
        <v>#REF!</v>
      </c>
      <c r="H25" s="59" t="e">
        <f>全社!#REF!</f>
        <v>#REF!</v>
      </c>
      <c r="I25" s="59"/>
      <c r="J25" s="59"/>
      <c r="K25" s="58"/>
      <c r="L25" s="14" t="s">
        <v>414</v>
      </c>
      <c r="Q25" s="10" t="s">
        <v>53</v>
      </c>
      <c r="S25" s="60">
        <v>2855.3830442496005</v>
      </c>
      <c r="T25" s="60">
        <v>2829.5627553315558</v>
      </c>
      <c r="U25" s="60">
        <v>2712.610961088141</v>
      </c>
      <c r="V25" s="60" t="e">
        <f>V19+#REF!</f>
        <v>#REF!</v>
      </c>
      <c r="W25" s="60" t="e">
        <f>W19+#REF!</f>
        <v>#REF!</v>
      </c>
      <c r="X25" s="80" t="e">
        <f>X19+#REF!</f>
        <v>#REF!</v>
      </c>
      <c r="AA25" s="80" t="e">
        <f>AA19+#REF!</f>
        <v>#REF!</v>
      </c>
      <c r="AB25" s="80" t="e">
        <f>AB19+#REF!</f>
        <v>#REF!</v>
      </c>
      <c r="AC25" s="80" t="e">
        <f>AC19+#REF!</f>
        <v>#REF!</v>
      </c>
      <c r="AD25" s="80" t="e">
        <f>AD19+#REF!</f>
        <v>#REF!</v>
      </c>
      <c r="AF25" s="80" t="e">
        <f>AF19+#REF!</f>
        <v>#REF!</v>
      </c>
      <c r="AG25" s="80" t="e">
        <f>AG19+#REF!</f>
        <v>#REF!</v>
      </c>
      <c r="AH25" s="80" t="e">
        <f>AH19+#REF!</f>
        <v>#REF!</v>
      </c>
      <c r="AI25" s="80" t="e">
        <f>AI19+#REF!</f>
        <v>#REF!</v>
      </c>
      <c r="AK25" s="60" t="e">
        <f t="shared" si="0"/>
        <v>#REF!</v>
      </c>
    </row>
    <row r="26" spans="1:37" s="60" customFormat="1" ht="19.5" customHeight="1">
      <c r="A26" s="64" t="s">
        <v>126</v>
      </c>
      <c r="B26" s="62"/>
      <c r="C26" s="62"/>
      <c r="D26" s="62"/>
      <c r="E26" s="62"/>
      <c r="F26" s="63" t="e">
        <f>全社!#REF!</f>
        <v>#REF!</v>
      </c>
      <c r="G26" s="63" t="e">
        <f>全社!#REF!</f>
        <v>#REF!</v>
      </c>
      <c r="H26" s="63" t="e">
        <f>全社!#REF!</f>
        <v>#REF!</v>
      </c>
      <c r="I26" s="70"/>
      <c r="J26" s="70"/>
      <c r="K26" s="69"/>
      <c r="AB26" s="80"/>
      <c r="AK26" s="60">
        <f t="shared" si="0"/>
        <v>0</v>
      </c>
    </row>
    <row r="27" spans="1:37" s="60" customFormat="1" ht="19.5" customHeight="1">
      <c r="A27" s="64" t="s">
        <v>120</v>
      </c>
      <c r="B27" s="62"/>
      <c r="C27" s="62"/>
      <c r="D27" s="62"/>
      <c r="E27" s="62"/>
      <c r="F27" s="63" t="e">
        <f>全社!#REF!</f>
        <v>#REF!</v>
      </c>
      <c r="G27" s="63" t="e">
        <f>全社!#REF!</f>
        <v>#REF!</v>
      </c>
      <c r="H27" s="63" t="e">
        <f>全社!#REF!</f>
        <v>#REF!</v>
      </c>
      <c r="I27" s="70"/>
      <c r="J27" s="70"/>
      <c r="K27" s="69"/>
      <c r="L27" s="71"/>
      <c r="R27" s="60" t="s">
        <v>332</v>
      </c>
      <c r="S27" s="60" t="s">
        <v>19</v>
      </c>
      <c r="AB27" s="81"/>
      <c r="AK27" s="60">
        <f t="shared" si="0"/>
        <v>0</v>
      </c>
    </row>
    <row r="28" spans="1:37" s="60" customFormat="1" ht="19.5" customHeight="1">
      <c r="A28" s="64" t="s">
        <v>121</v>
      </c>
      <c r="B28" s="62"/>
      <c r="C28" s="62"/>
      <c r="D28" s="62"/>
      <c r="E28" s="62"/>
      <c r="F28" s="63" t="e">
        <f>全社!#REF!</f>
        <v>#REF!</v>
      </c>
      <c r="G28" s="63" t="e">
        <f>全社!#REF!</f>
        <v>#REF!</v>
      </c>
      <c r="H28" s="63" t="e">
        <f>全社!#REF!</f>
        <v>#REF!</v>
      </c>
      <c r="I28" s="70"/>
      <c r="J28" s="70"/>
      <c r="K28" s="69"/>
      <c r="L28" s="71"/>
      <c r="Q28" s="10" t="s">
        <v>3</v>
      </c>
      <c r="R28" s="60">
        <v>-2.081067</v>
      </c>
      <c r="AK28" s="60">
        <f t="shared" si="0"/>
        <v>0</v>
      </c>
    </row>
    <row r="29" spans="1:37" s="60" customFormat="1" ht="19.5" customHeight="1">
      <c r="A29" s="64" t="s">
        <v>122</v>
      </c>
      <c r="B29" s="62"/>
      <c r="C29" s="62"/>
      <c r="D29" s="62"/>
      <c r="E29" s="62"/>
      <c r="F29" s="63" t="e">
        <f>全社!#REF!</f>
        <v>#REF!</v>
      </c>
      <c r="G29" s="63" t="e">
        <f>全社!#REF!</f>
        <v>#REF!</v>
      </c>
      <c r="H29" s="63" t="e">
        <f>全社!#REF!</f>
        <v>#REF!</v>
      </c>
      <c r="I29" s="70"/>
      <c r="J29" s="70"/>
      <c r="K29" s="69"/>
      <c r="L29" s="71"/>
      <c r="AK29" s="60">
        <f t="shared" si="0"/>
        <v>0</v>
      </c>
    </row>
    <row r="30" spans="1:37" s="60" customFormat="1" ht="19.5" customHeight="1">
      <c r="A30" s="64" t="s">
        <v>145</v>
      </c>
      <c r="B30" s="65"/>
      <c r="C30" s="65"/>
      <c r="D30" s="65"/>
      <c r="E30" s="65"/>
      <c r="F30" s="66" t="e">
        <f>全社!#REF!</f>
        <v>#REF!</v>
      </c>
      <c r="G30" s="66" t="e">
        <f>全社!#REF!</f>
        <v>#REF!</v>
      </c>
      <c r="H30" s="66" t="e">
        <f>全社!#REF!</f>
        <v>#REF!</v>
      </c>
      <c r="I30" s="70"/>
      <c r="J30" s="70"/>
      <c r="K30" s="69"/>
      <c r="AK30" s="60">
        <f t="shared" si="0"/>
        <v>0</v>
      </c>
    </row>
    <row r="31" spans="1:37" s="60" customFormat="1" ht="19.5" customHeight="1">
      <c r="A31" s="68" t="s">
        <v>127</v>
      </c>
      <c r="B31" s="59">
        <f>'全社'!C8</f>
        <v>4484.584473384433</v>
      </c>
      <c r="C31" s="59">
        <f>'全社'!D8</f>
        <v>6076.121460578927</v>
      </c>
      <c r="D31" s="59">
        <f>'全社'!E8</f>
        <v>7309.789828847741</v>
      </c>
      <c r="E31" s="59">
        <f>'全社'!F8</f>
        <v>-739.8446798994264</v>
      </c>
      <c r="F31" s="59">
        <f>'全社'!G8</f>
        <v>14967.205811527245</v>
      </c>
      <c r="G31" s="59">
        <f>'全社'!H8</f>
        <v>6489.128066000001</v>
      </c>
      <c r="H31" s="59">
        <f>'全社'!I8</f>
        <v>6931.961965999999</v>
      </c>
      <c r="I31" s="83"/>
      <c r="J31" s="83"/>
      <c r="K31" s="59">
        <f>'全社'!L8</f>
        <v>24500</v>
      </c>
      <c r="AK31" s="60">
        <f t="shared" si="0"/>
        <v>13385.91128942667</v>
      </c>
    </row>
    <row r="32" spans="1:37" s="46" customFormat="1" ht="19.5" customHeight="1">
      <c r="A32" s="75" t="s">
        <v>380</v>
      </c>
      <c r="B32" s="84">
        <f>'全社'!C9</f>
        <v>0.23458620460241844</v>
      </c>
      <c r="C32" s="84">
        <f>'全社'!D9</f>
        <v>0.12619151527682093</v>
      </c>
      <c r="D32" s="84">
        <f>'全社'!E9</f>
        <v>0.1497367948427738</v>
      </c>
      <c r="E32" s="84">
        <f>'全社'!F9</f>
        <v>-0.014894109059961259</v>
      </c>
      <c r="F32" s="84">
        <f>'全社'!G9</f>
        <v>0.08244534899352246</v>
      </c>
      <c r="G32" s="84">
        <f>'全社'!H9</f>
        <v>0.13631060342675866</v>
      </c>
      <c r="H32" s="84">
        <f>'全社'!I9</f>
        <v>0.14150799296266134</v>
      </c>
      <c r="I32" s="84"/>
      <c r="J32" s="84"/>
      <c r="K32" s="84">
        <f>'全社'!L9</f>
        <v>0.1225</v>
      </c>
      <c r="R32" s="60"/>
      <c r="S32" s="60"/>
      <c r="T32" s="60"/>
      <c r="U32" s="60"/>
      <c r="V32" s="60"/>
      <c r="W32" s="60"/>
      <c r="AK32" s="60">
        <f t="shared" si="0"/>
        <v>0.27592831011959473</v>
      </c>
    </row>
    <row r="33" spans="1:37" s="60" customFormat="1" ht="19.5" customHeight="1">
      <c r="A33" s="85" t="s">
        <v>116</v>
      </c>
      <c r="B33" s="86"/>
      <c r="C33" s="87"/>
      <c r="D33" s="87"/>
      <c r="E33" s="87"/>
      <c r="F33" s="87"/>
      <c r="G33" s="63" t="e">
        <f>全社!#REF!</f>
        <v>#REF!</v>
      </c>
      <c r="H33" s="63" t="e">
        <f>全社!#REF!</f>
        <v>#REF!</v>
      </c>
      <c r="I33" s="88"/>
      <c r="J33" s="88"/>
      <c r="K33" s="63" t="e">
        <f>全社!#REF!</f>
        <v>#REF!</v>
      </c>
      <c r="L33" s="89"/>
      <c r="M33" s="61"/>
      <c r="AK33" s="60">
        <f t="shared" si="0"/>
        <v>0</v>
      </c>
    </row>
    <row r="34" spans="1:37" s="60" customFormat="1" ht="19.5" customHeight="1">
      <c r="A34" s="90" t="s">
        <v>149</v>
      </c>
      <c r="B34" s="91"/>
      <c r="C34" s="92"/>
      <c r="D34" s="93"/>
      <c r="E34" s="92"/>
      <c r="F34" s="92"/>
      <c r="G34" s="66" t="e">
        <f>全社!#REF!</f>
        <v>#REF!</v>
      </c>
      <c r="H34" s="66" t="e">
        <f>全社!#REF!</f>
        <v>#REF!</v>
      </c>
      <c r="I34" s="95"/>
      <c r="J34" s="94"/>
      <c r="K34" s="66" t="e">
        <f>全社!#REF!</f>
        <v>#REF!</v>
      </c>
      <c r="M34" s="61"/>
      <c r="R34" s="46"/>
      <c r="S34" s="46"/>
      <c r="T34" s="46"/>
      <c r="U34" s="46"/>
      <c r="V34" s="46"/>
      <c r="W34" s="46"/>
      <c r="AK34" s="60">
        <f t="shared" si="0"/>
        <v>0</v>
      </c>
    </row>
    <row r="35" spans="1:37" s="60" customFormat="1" ht="19.5" customHeight="1">
      <c r="A35" s="183" t="s">
        <v>381</v>
      </c>
      <c r="B35" s="59">
        <f>'全社'!C10</f>
        <v>20.316235</v>
      </c>
      <c r="C35" s="59">
        <f>'全社'!D10</f>
        <v>37.330646</v>
      </c>
      <c r="D35" s="59">
        <f>'全社'!E10</f>
        <v>19.609975</v>
      </c>
      <c r="E35" s="59">
        <f>'全社'!F10</f>
        <v>16.685805999999996</v>
      </c>
      <c r="F35" s="59">
        <f>'全社'!G10</f>
        <v>81.537767</v>
      </c>
      <c r="G35" s="66">
        <f>'全社'!H10</f>
        <v>20.193679</v>
      </c>
      <c r="H35" s="66">
        <f>'全社'!I10</f>
        <v>178.213112</v>
      </c>
      <c r="I35" s="97"/>
      <c r="J35" s="97"/>
      <c r="K35" s="96"/>
      <c r="L35" s="20" t="s">
        <v>0</v>
      </c>
      <c r="M35" s="73">
        <v>-6.681609</v>
      </c>
      <c r="N35" s="12" t="s">
        <v>415</v>
      </c>
      <c r="O35" s="67"/>
      <c r="P35" s="74">
        <v>16.797612</v>
      </c>
      <c r="Q35" s="10" t="s">
        <v>54</v>
      </c>
      <c r="AK35" s="60">
        <f t="shared" si="0"/>
        <v>56.940621</v>
      </c>
    </row>
    <row r="36" spans="1:37" s="60" customFormat="1" ht="19.5" customHeight="1">
      <c r="A36" s="68" t="s">
        <v>382</v>
      </c>
      <c r="B36" s="59">
        <f>'全社'!C11</f>
        <v>428.52246067300825</v>
      </c>
      <c r="C36" s="59">
        <f>'全社'!D11</f>
        <v>2640.66037</v>
      </c>
      <c r="D36" s="59">
        <f>'全社'!E11</f>
        <v>2469.317997216244</v>
      </c>
      <c r="E36" s="59">
        <f>'全社'!F11</f>
        <v>2423.1689004373397</v>
      </c>
      <c r="F36" s="59">
        <f>'全社'!G11</f>
        <v>9960.774528653585</v>
      </c>
      <c r="G36" s="66">
        <f>'全社'!H11</f>
        <v>3292.681217</v>
      </c>
      <c r="H36" s="66">
        <f>'全社'!I11</f>
        <v>3164.7229</v>
      </c>
      <c r="I36" s="83"/>
      <c r="J36" s="83"/>
      <c r="K36" s="100"/>
      <c r="L36" s="20" t="s">
        <v>0</v>
      </c>
      <c r="M36" s="98">
        <v>0.155964</v>
      </c>
      <c r="N36" s="12" t="s">
        <v>416</v>
      </c>
      <c r="O36" s="67"/>
      <c r="P36" s="74"/>
      <c r="AK36" s="60">
        <f t="shared" si="0"/>
        <v>5109.978367216244</v>
      </c>
    </row>
    <row r="37" spans="1:37" s="60" customFormat="1" ht="19.5" customHeight="1">
      <c r="A37" s="137" t="s">
        <v>147</v>
      </c>
      <c r="B37" s="59">
        <f>'全社'!C16</f>
        <v>4076.3782477114255</v>
      </c>
      <c r="C37" s="59">
        <f>'全社'!D16</f>
        <v>3472.7917365789276</v>
      </c>
      <c r="D37" s="59">
        <f>'全社'!E16</f>
        <v>4860.081806631497</v>
      </c>
      <c r="E37" s="59">
        <f>'全社'!F16</f>
        <v>-3146.327774336766</v>
      </c>
      <c r="F37" s="59">
        <f>'全社'!G16</f>
        <v>5087.96904987366</v>
      </c>
      <c r="G37" s="66">
        <f>'全社'!H16</f>
        <v>3216.6405280000013</v>
      </c>
      <c r="H37" s="66">
        <f>'全社'!I16</f>
        <v>3945.452177999999</v>
      </c>
      <c r="I37" s="83"/>
      <c r="J37" s="83"/>
      <c r="K37" s="66">
        <f>'全社'!L16</f>
        <v>17000</v>
      </c>
      <c r="P37" s="74"/>
      <c r="Z37" s="99"/>
      <c r="AK37" s="60">
        <f t="shared" si="0"/>
        <v>8332.873543210424</v>
      </c>
    </row>
    <row r="38" spans="1:37" s="60" customFormat="1" ht="19.5" customHeight="1">
      <c r="A38" s="187" t="s">
        <v>128</v>
      </c>
      <c r="B38" s="59">
        <f>'全社'!C17</f>
        <v>154.27726234125953</v>
      </c>
      <c r="C38" s="59">
        <f>'全社'!D17</f>
        <v>1.015144</v>
      </c>
      <c r="D38" s="59">
        <f>'全社'!E17</f>
        <v>13.356</v>
      </c>
      <c r="E38" s="59">
        <f>'全社'!F17</f>
        <v>17.264672</v>
      </c>
      <c r="F38" s="59">
        <f>'全社'!G17</f>
        <v>32.379731</v>
      </c>
      <c r="G38" s="66">
        <f>'全社'!H17</f>
        <v>3.70966</v>
      </c>
      <c r="H38" s="66">
        <f>'全社'!I17</f>
        <v>0</v>
      </c>
      <c r="I38" s="102"/>
      <c r="J38" s="103"/>
      <c r="K38" s="100"/>
      <c r="L38" s="20" t="s">
        <v>0</v>
      </c>
      <c r="M38" s="67">
        <v>19.7116</v>
      </c>
      <c r="N38" s="12" t="s">
        <v>417</v>
      </c>
      <c r="O38" s="67"/>
      <c r="P38" s="74">
        <v>15.399049</v>
      </c>
      <c r="Q38" s="10" t="s">
        <v>55</v>
      </c>
      <c r="Z38" s="99"/>
      <c r="AK38" s="60">
        <f t="shared" si="0"/>
        <v>14.371144</v>
      </c>
    </row>
    <row r="39" spans="1:37" s="60" customFormat="1" ht="19.5" customHeight="1">
      <c r="A39" s="187" t="s">
        <v>129</v>
      </c>
      <c r="B39" s="59">
        <f>'全社'!C18</f>
        <v>66.444346</v>
      </c>
      <c r="C39" s="59">
        <f>'全社'!D18</f>
        <v>45.919901</v>
      </c>
      <c r="D39" s="59">
        <f>'全社'!E18</f>
        <v>79.858902</v>
      </c>
      <c r="E39" s="59">
        <f>'全社'!F18</f>
        <v>7308.493002</v>
      </c>
      <c r="F39" s="59">
        <f>'全社'!G18</f>
        <v>7543.259198</v>
      </c>
      <c r="G39" s="66">
        <f>'全社'!H18</f>
        <v>52.88106</v>
      </c>
      <c r="H39" s="66">
        <f>'全社'!I18</f>
        <v>33.970683</v>
      </c>
      <c r="I39" s="102"/>
      <c r="J39" s="103"/>
      <c r="K39" s="100"/>
      <c r="L39" s="20" t="s">
        <v>0</v>
      </c>
      <c r="M39" s="67"/>
      <c r="N39" s="67"/>
      <c r="O39" s="67"/>
      <c r="P39" s="74"/>
      <c r="R39" s="104"/>
      <c r="S39" s="104"/>
      <c r="T39" s="104"/>
      <c r="U39" s="104"/>
      <c r="V39" s="104"/>
      <c r="W39" s="104"/>
      <c r="Z39" s="99"/>
      <c r="AK39" s="60">
        <f t="shared" si="0"/>
        <v>125.77880300000001</v>
      </c>
    </row>
    <row r="40" spans="1:37" s="60" customFormat="1" ht="19.5" customHeight="1">
      <c r="A40" s="187" t="s">
        <v>146</v>
      </c>
      <c r="B40" s="59">
        <f>'全社'!C19</f>
        <v>4164.211164052685</v>
      </c>
      <c r="C40" s="59">
        <f>'全社'!D19</f>
        <v>3427.8869795789274</v>
      </c>
      <c r="D40" s="59">
        <f>'全社'!E19</f>
        <v>4793.578904631497</v>
      </c>
      <c r="E40" s="59">
        <f>'全社'!F19</f>
        <v>-10437.556104336767</v>
      </c>
      <c r="F40" s="59">
        <f>'全社'!G19</f>
        <v>-2422.91041712634</v>
      </c>
      <c r="G40" s="66">
        <f>'全社'!H19</f>
        <v>3167.469128000001</v>
      </c>
      <c r="H40" s="66">
        <f>'全社'!I19</f>
        <v>3911.481494999999</v>
      </c>
      <c r="I40" s="102"/>
      <c r="J40" s="103"/>
      <c r="K40" s="101"/>
      <c r="Z40" s="99"/>
      <c r="AK40" s="60">
        <f t="shared" si="0"/>
        <v>8221.465884210424</v>
      </c>
    </row>
    <row r="41" spans="1:37" s="60" customFormat="1" ht="19.5" customHeight="1">
      <c r="A41" s="187" t="s">
        <v>130</v>
      </c>
      <c r="B41" s="59">
        <f>'全社'!C20</f>
        <v>1673.492603679</v>
      </c>
      <c r="C41" s="59">
        <f>'全社'!D20</f>
        <v>1692.820262</v>
      </c>
      <c r="D41" s="59">
        <f>'全社'!E20</f>
        <v>1535.741769</v>
      </c>
      <c r="E41" s="59">
        <f>'全社'!F20</f>
        <v>-20227.348538</v>
      </c>
      <c r="F41" s="59">
        <f>'全社'!G20</f>
        <v>-16987.726207</v>
      </c>
      <c r="G41" s="66">
        <f>'全社'!H20</f>
        <v>1.571715</v>
      </c>
      <c r="H41" s="66">
        <f>'全社'!I20</f>
        <v>6.889888</v>
      </c>
      <c r="I41" s="102"/>
      <c r="J41" s="103"/>
      <c r="K41" s="101"/>
      <c r="Z41" s="99"/>
      <c r="AK41" s="60">
        <f t="shared" si="0"/>
        <v>3228.562031</v>
      </c>
    </row>
    <row r="42" spans="1:37" s="60" customFormat="1" ht="19.5" customHeight="1" thickBot="1">
      <c r="A42" s="137" t="s">
        <v>131</v>
      </c>
      <c r="B42" s="105">
        <f>'全社'!C23</f>
        <v>2493.39312399651</v>
      </c>
      <c r="C42" s="105">
        <f>'全社'!D23</f>
        <v>1735.0667175789274</v>
      </c>
      <c r="D42" s="105">
        <f>'全社'!E23</f>
        <v>3257.8371356314965</v>
      </c>
      <c r="E42" s="105">
        <f>'全社'!F23</f>
        <v>9789.792433663231</v>
      </c>
      <c r="F42" s="105">
        <f>'全社'!G23</f>
        <v>14564.81578987366</v>
      </c>
      <c r="G42" s="105">
        <f>'全社'!H23</f>
        <v>3165.897413000001</v>
      </c>
      <c r="H42" s="105">
        <f>'全社'!I23</f>
        <v>3904.591606999999</v>
      </c>
      <c r="I42" s="83"/>
      <c r="J42" s="106"/>
      <c r="K42" s="105">
        <f>'全社'!L23</f>
        <v>17000</v>
      </c>
      <c r="M42" s="107"/>
      <c r="Z42" s="99"/>
      <c r="AK42" s="60">
        <f t="shared" si="0"/>
        <v>4992.903853210424</v>
      </c>
    </row>
    <row r="43" spans="1:37" s="60" customFormat="1" ht="19.5" customHeight="1" thickTop="1">
      <c r="A43" s="188" t="s">
        <v>383</v>
      </c>
      <c r="B43" s="63">
        <f>'全社'!C24</f>
        <v>6257.619677384434</v>
      </c>
      <c r="C43" s="63">
        <f>'全社'!D24</f>
        <v>14895.281139240002</v>
      </c>
      <c r="D43" s="63">
        <f>'全社'!E24</f>
        <v>16350.113895847737</v>
      </c>
      <c r="E43" s="63">
        <f>'全社'!F24</f>
        <v>17933.910172154094</v>
      </c>
      <c r="F43" s="63">
        <f>'全社'!G24</f>
        <v>58249.465321241834</v>
      </c>
      <c r="G43" s="63">
        <f>'全社'!H24</f>
        <v>15733.442779</v>
      </c>
      <c r="H43" s="63">
        <f>'全社'!I24</f>
        <v>16413.455850000002</v>
      </c>
      <c r="I43" s="108"/>
      <c r="J43" s="108"/>
      <c r="K43" s="63">
        <f>'全社'!L24</f>
        <v>67000</v>
      </c>
      <c r="L43" s="109"/>
      <c r="M43" s="110"/>
      <c r="Z43" s="99"/>
      <c r="AK43" s="60">
        <f t="shared" si="0"/>
        <v>31245.39503508774</v>
      </c>
    </row>
    <row r="44" spans="1:37" s="46" customFormat="1" ht="19.5" customHeight="1">
      <c r="A44" s="75" t="s">
        <v>384</v>
      </c>
      <c r="B44" s="84">
        <f>'全社'!C25</f>
        <v>0.3273327236169082</v>
      </c>
      <c r="C44" s="84">
        <f>'全社'!D25</f>
        <v>0.3093516332137072</v>
      </c>
      <c r="D44" s="84">
        <f>'全社'!E25</f>
        <v>0.33492257744768233</v>
      </c>
      <c r="E44" s="84">
        <f>'全社'!F25</f>
        <v>0.3610347161135527</v>
      </c>
      <c r="F44" s="84">
        <f>'全社'!G25</f>
        <v>0.32086132559206343</v>
      </c>
      <c r="G44" s="84">
        <f>'全社'!H25</f>
        <v>0.33049664875975476</v>
      </c>
      <c r="H44" s="84">
        <f>'全社'!I25</f>
        <v>0.335061733792951</v>
      </c>
      <c r="I44" s="84"/>
      <c r="J44" s="84"/>
      <c r="K44" s="84">
        <f>'全社'!L25</f>
        <v>0.335</v>
      </c>
      <c r="M44" s="107"/>
      <c r="S44" s="104"/>
      <c r="U44" s="104"/>
      <c r="V44" s="104"/>
      <c r="W44" s="104"/>
      <c r="Z44" s="99"/>
      <c r="AK44" s="60">
        <f t="shared" si="0"/>
        <v>0.6442742106613895</v>
      </c>
    </row>
    <row r="45" spans="1:37" s="60" customFormat="1" ht="19.5" customHeight="1">
      <c r="A45" s="85" t="s">
        <v>116</v>
      </c>
      <c r="B45" s="87"/>
      <c r="C45" s="87"/>
      <c r="D45" s="87"/>
      <c r="E45" s="87"/>
      <c r="F45" s="87"/>
      <c r="G45" s="63" t="e">
        <f>全社!#REF!</f>
        <v>#REF!</v>
      </c>
      <c r="H45" s="63" t="e">
        <f>全社!#REF!</f>
        <v>#REF!</v>
      </c>
      <c r="I45" s="88"/>
      <c r="J45" s="88"/>
      <c r="K45" s="63" t="e">
        <f>全社!#REF!</f>
        <v>#REF!</v>
      </c>
      <c r="L45" s="111"/>
      <c r="M45" s="107"/>
      <c r="N45" s="46"/>
      <c r="O45" s="46"/>
      <c r="P45" s="46"/>
      <c r="Q45" s="46"/>
      <c r="R45" s="46"/>
      <c r="S45" s="104"/>
      <c r="T45" s="46"/>
      <c r="Z45" s="99"/>
      <c r="AK45" s="60">
        <f t="shared" si="0"/>
        <v>0</v>
      </c>
    </row>
    <row r="46" spans="1:37" s="60" customFormat="1" ht="19.5" customHeight="1" thickBot="1">
      <c r="A46" s="90" t="s">
        <v>149</v>
      </c>
      <c r="B46" s="92"/>
      <c r="C46" s="92"/>
      <c r="D46" s="93"/>
      <c r="E46" s="92"/>
      <c r="F46" s="92"/>
      <c r="G46" s="66" t="e">
        <f>全社!#REF!</f>
        <v>#REF!</v>
      </c>
      <c r="H46" s="66" t="e">
        <f>全社!#REF!</f>
        <v>#REF!</v>
      </c>
      <c r="I46" s="95"/>
      <c r="J46" s="94"/>
      <c r="K46" s="66" t="e">
        <f>全社!#REF!</f>
        <v>#REF!</v>
      </c>
      <c r="L46" s="111"/>
      <c r="M46" s="21" t="s">
        <v>401</v>
      </c>
      <c r="N46" s="46"/>
      <c r="O46" s="112" t="s">
        <v>333</v>
      </c>
      <c r="P46" s="112" t="s">
        <v>334</v>
      </c>
      <c r="Q46" s="112" t="s">
        <v>335</v>
      </c>
      <c r="R46" s="112" t="s">
        <v>336</v>
      </c>
      <c r="S46" s="113" t="s">
        <v>46</v>
      </c>
      <c r="T46" s="112" t="s">
        <v>337</v>
      </c>
      <c r="U46" s="112" t="s">
        <v>338</v>
      </c>
      <c r="V46" s="112" t="s">
        <v>34</v>
      </c>
      <c r="W46" s="112" t="s">
        <v>35</v>
      </c>
      <c r="Z46" s="99"/>
      <c r="AK46" s="60">
        <f t="shared" si="0"/>
        <v>0</v>
      </c>
    </row>
    <row r="47" spans="1:37" s="60" customFormat="1" ht="19.5" customHeight="1" thickBot="1" thickTop="1">
      <c r="A47" s="68" t="s">
        <v>385</v>
      </c>
      <c r="B47" s="59">
        <f>'全社'!C26</f>
        <v>775.353528</v>
      </c>
      <c r="C47" s="59">
        <f>'全社'!D26</f>
        <v>6064.008717817926</v>
      </c>
      <c r="D47" s="59">
        <f>'全社'!E26</f>
        <v>6076.827417182074</v>
      </c>
      <c r="E47" s="59">
        <f>'全社'!F26</f>
        <v>20493.106464830904</v>
      </c>
      <c r="F47" s="59">
        <f>'全社'!G26</f>
        <v>40844.801791830905</v>
      </c>
      <c r="G47" s="59">
        <f>'全社'!H26</f>
        <v>8030.264592</v>
      </c>
      <c r="H47" s="59">
        <f>'全社'!I26</f>
        <v>6221.448629</v>
      </c>
      <c r="I47" s="83"/>
      <c r="J47" s="83"/>
      <c r="K47" s="59">
        <f>'全社'!L26</f>
        <v>39000</v>
      </c>
      <c r="M47" s="114" t="s">
        <v>22</v>
      </c>
      <c r="N47" s="115"/>
      <c r="O47" s="116">
        <v>879076318</v>
      </c>
      <c r="P47" s="117">
        <v>1039811406</v>
      </c>
      <c r="Q47" s="117">
        <v>661551684</v>
      </c>
      <c r="R47" s="117">
        <v>1266289388</v>
      </c>
      <c r="S47" s="116">
        <f>SUM(O47:R47)</f>
        <v>3846728796</v>
      </c>
      <c r="T47" s="116">
        <v>775353528</v>
      </c>
      <c r="U47" s="115">
        <v>636241218</v>
      </c>
      <c r="V47" s="115">
        <v>460539474</v>
      </c>
      <c r="W47" s="115">
        <v>449961559</v>
      </c>
      <c r="Z47" s="99"/>
      <c r="AK47" s="60">
        <f t="shared" si="0"/>
        <v>12140.836135</v>
      </c>
    </row>
    <row r="48" spans="1:37" s="60" customFormat="1" ht="19.5" customHeight="1" thickTop="1">
      <c r="A48" s="85" t="s">
        <v>116</v>
      </c>
      <c r="B48" s="69"/>
      <c r="C48" s="69"/>
      <c r="D48" s="69"/>
      <c r="E48" s="69"/>
      <c r="F48" s="69"/>
      <c r="G48" s="63" t="e">
        <f>全社!#REF!</f>
        <v>#REF!</v>
      </c>
      <c r="H48" s="63" t="e">
        <f>全社!#REF!</f>
        <v>#REF!</v>
      </c>
      <c r="I48" s="70"/>
      <c r="J48" s="70"/>
      <c r="K48" s="63" t="e">
        <f>全社!#REF!</f>
        <v>#REF!</v>
      </c>
      <c r="M48" s="10" t="s">
        <v>16</v>
      </c>
      <c r="N48" s="118"/>
      <c r="O48" s="119">
        <f>O47-O49</f>
        <v>879076318</v>
      </c>
      <c r="P48" s="119">
        <f>P47-P49</f>
        <v>1026761406</v>
      </c>
      <c r="Q48" s="119">
        <f>Q47-Q49</f>
        <v>661551684</v>
      </c>
      <c r="R48" s="119">
        <f>R47-R49</f>
        <v>1219438388</v>
      </c>
      <c r="S48" s="120">
        <f>SUM(O48:R48)</f>
        <v>3786827796</v>
      </c>
      <c r="T48" s="120">
        <f>T47-T49</f>
        <v>767523528</v>
      </c>
      <c r="U48" s="120">
        <f>U47-U49</f>
        <v>635421718</v>
      </c>
      <c r="V48" s="120">
        <f>V47-V49</f>
        <v>460459474</v>
      </c>
      <c r="W48" s="120">
        <f>W47-W49</f>
        <v>449961559</v>
      </c>
      <c r="Z48" s="99"/>
      <c r="AK48" s="60">
        <f t="shared" si="0"/>
        <v>0</v>
      </c>
    </row>
    <row r="49" spans="1:37" s="60" customFormat="1" ht="19.5" customHeight="1">
      <c r="A49" s="90" t="s">
        <v>149</v>
      </c>
      <c r="B49" s="121"/>
      <c r="C49" s="121"/>
      <c r="D49" s="121"/>
      <c r="E49" s="121"/>
      <c r="F49" s="121"/>
      <c r="G49" s="66" t="e">
        <f>全社!#REF!</f>
        <v>#REF!</v>
      </c>
      <c r="H49" s="66" t="e">
        <f>全社!#REF!</f>
        <v>#REF!</v>
      </c>
      <c r="I49" s="122"/>
      <c r="J49" s="122"/>
      <c r="K49" s="66" t="e">
        <f>全社!#REF!</f>
        <v>#REF!</v>
      </c>
      <c r="M49" s="10" t="s">
        <v>17</v>
      </c>
      <c r="N49" s="118"/>
      <c r="O49" s="119">
        <v>0</v>
      </c>
      <c r="P49" s="119">
        <v>13050000</v>
      </c>
      <c r="Q49" s="119">
        <v>0</v>
      </c>
      <c r="R49" s="119">
        <v>46851000</v>
      </c>
      <c r="S49" s="120">
        <f>SUM(O49:R49)</f>
        <v>59901000</v>
      </c>
      <c r="T49" s="120">
        <v>7830000</v>
      </c>
      <c r="U49" s="60">
        <v>819500</v>
      </c>
      <c r="V49" s="60">
        <v>80000</v>
      </c>
      <c r="W49" s="60">
        <v>0</v>
      </c>
      <c r="Z49" s="99"/>
      <c r="AK49" s="60">
        <f t="shared" si="0"/>
        <v>0</v>
      </c>
    </row>
    <row r="50" spans="1:37" s="60" customFormat="1" ht="19.5" customHeight="1">
      <c r="A50" s="68" t="s">
        <v>386</v>
      </c>
      <c r="B50" s="59">
        <f>'全社'!C27</f>
        <v>1773.0352040000007</v>
      </c>
      <c r="C50" s="59">
        <f>'全社'!D27</f>
        <v>8819.159678661075</v>
      </c>
      <c r="D50" s="59">
        <f>'全社'!E27</f>
        <v>9040.324066999996</v>
      </c>
      <c r="E50" s="59">
        <f>'全社'!F27</f>
        <v>9220.537066338924</v>
      </c>
      <c r="F50" s="59">
        <f>'全社'!G27</f>
        <v>33829.041723999995</v>
      </c>
      <c r="G50" s="59">
        <f>'全社'!H27</f>
        <v>9244.314713</v>
      </c>
      <c r="H50" s="59">
        <f>'全社'!I27</f>
        <v>9396.126023</v>
      </c>
      <c r="I50" s="83"/>
      <c r="J50" s="83"/>
      <c r="K50" s="59">
        <f>'全社'!L27</f>
        <v>37000</v>
      </c>
      <c r="M50" s="107"/>
      <c r="Z50" s="99"/>
      <c r="AK50" s="60">
        <f t="shared" si="0"/>
        <v>17859.48374566107</v>
      </c>
    </row>
    <row r="51" spans="1:37" s="60" customFormat="1" ht="19.5" customHeight="1">
      <c r="A51" s="85" t="s">
        <v>116</v>
      </c>
      <c r="B51" s="69"/>
      <c r="C51" s="69"/>
      <c r="D51" s="69"/>
      <c r="E51" s="69"/>
      <c r="F51" s="69"/>
      <c r="G51" s="63" t="e">
        <f>全社!#REF!</f>
        <v>#REF!</v>
      </c>
      <c r="H51" s="63" t="e">
        <f>全社!#REF!</f>
        <v>#REF!</v>
      </c>
      <c r="I51" s="70"/>
      <c r="J51" s="70"/>
      <c r="K51" s="63" t="e">
        <f>全社!#REF!</f>
        <v>#REF!</v>
      </c>
      <c r="M51" s="107"/>
      <c r="Z51" s="99"/>
      <c r="AK51" s="60">
        <f t="shared" si="0"/>
        <v>0</v>
      </c>
    </row>
    <row r="52" spans="1:37" s="60" customFormat="1" ht="19.5" customHeight="1">
      <c r="A52" s="90" t="s">
        <v>149</v>
      </c>
      <c r="B52" s="121"/>
      <c r="C52" s="121"/>
      <c r="D52" s="121"/>
      <c r="E52" s="121"/>
      <c r="F52" s="121"/>
      <c r="G52" s="66" t="e">
        <f>全社!#REF!</f>
        <v>#REF!</v>
      </c>
      <c r="H52" s="66" t="e">
        <f>全社!#REF!</f>
        <v>#REF!</v>
      </c>
      <c r="I52" s="122"/>
      <c r="J52" s="122"/>
      <c r="K52" s="66" t="e">
        <f>全社!#REF!</f>
        <v>#REF!</v>
      </c>
      <c r="M52" s="107"/>
      <c r="Z52" s="99"/>
      <c r="AK52" s="60">
        <f t="shared" si="0"/>
        <v>0</v>
      </c>
    </row>
    <row r="53" spans="1:37" s="60" customFormat="1" ht="19.5" customHeight="1">
      <c r="A53" s="183" t="s">
        <v>387</v>
      </c>
      <c r="B53" s="59" t="e">
        <f>全社!#REF!</f>
        <v>#REF!</v>
      </c>
      <c r="C53" s="59" t="e">
        <f>全社!#REF!</f>
        <v>#REF!</v>
      </c>
      <c r="D53" s="59" t="e">
        <f>全社!#REF!</f>
        <v>#REF!</v>
      </c>
      <c r="E53" s="59" t="e">
        <f>全社!#REF!</f>
        <v>#REF!</v>
      </c>
      <c r="F53" s="59" t="e">
        <f>全社!#REF!</f>
        <v>#REF!</v>
      </c>
      <c r="G53" s="66" t="e">
        <f>全社!#REF!</f>
        <v>#REF!</v>
      </c>
      <c r="H53" s="66" t="e">
        <f>全社!#REF!</f>
        <v>#REF!</v>
      </c>
      <c r="I53" s="102"/>
      <c r="J53" s="102"/>
      <c r="K53" s="100"/>
      <c r="M53" s="89"/>
      <c r="N53" s="89"/>
      <c r="O53" s="123"/>
      <c r="P53" s="118"/>
      <c r="Q53" s="118"/>
      <c r="R53" s="118"/>
      <c r="Z53" s="99"/>
      <c r="AK53" s="60" t="e">
        <f t="shared" si="0"/>
        <v>#REF!</v>
      </c>
    </row>
    <row r="54" spans="1:26" s="60" customFormat="1" ht="19.5" customHeight="1">
      <c r="A54" s="46" t="s">
        <v>292</v>
      </c>
      <c r="B54" s="124"/>
      <c r="C54" s="124"/>
      <c r="D54" s="124"/>
      <c r="E54" s="124"/>
      <c r="F54" s="124"/>
      <c r="G54" s="124"/>
      <c r="H54" s="124"/>
      <c r="I54" s="124"/>
      <c r="J54" s="124"/>
      <c r="K54" s="124"/>
      <c r="M54" s="89"/>
      <c r="N54" s="89"/>
      <c r="O54" s="123"/>
      <c r="P54" s="118"/>
      <c r="Q54" s="118"/>
      <c r="R54" s="118"/>
      <c r="Z54" s="99"/>
    </row>
    <row r="55" spans="1:26" s="60" customFormat="1" ht="19.5" customHeight="1">
      <c r="A55" s="46"/>
      <c r="B55" s="125"/>
      <c r="C55" s="125"/>
      <c r="D55" s="125"/>
      <c r="E55" s="125"/>
      <c r="F55" s="125"/>
      <c r="G55" s="125"/>
      <c r="H55" s="125"/>
      <c r="I55" s="125"/>
      <c r="J55" s="125"/>
      <c r="K55" s="125"/>
      <c r="M55" s="89"/>
      <c r="N55" s="89"/>
      <c r="O55" s="123"/>
      <c r="P55" s="118"/>
      <c r="Q55" s="118"/>
      <c r="R55" s="118"/>
      <c r="Z55" s="99"/>
    </row>
    <row r="56" spans="1:26" s="60" customFormat="1" ht="19.5" customHeight="1">
      <c r="A56" s="46"/>
      <c r="B56" s="125"/>
      <c r="C56" s="125"/>
      <c r="D56" s="125"/>
      <c r="E56" s="125"/>
      <c r="F56" s="125"/>
      <c r="G56" s="125"/>
      <c r="H56" s="125"/>
      <c r="I56" s="125"/>
      <c r="J56" s="125"/>
      <c r="K56" s="125"/>
      <c r="M56" s="89"/>
      <c r="N56" s="89"/>
      <c r="O56" s="123"/>
      <c r="P56" s="118"/>
      <c r="Q56" s="118"/>
      <c r="R56" s="118"/>
      <c r="Z56" s="99"/>
    </row>
    <row r="57" spans="1:11" s="46" customFormat="1" ht="19.5" customHeight="1">
      <c r="A57" s="126" t="s">
        <v>294</v>
      </c>
      <c r="B57" s="127"/>
      <c r="C57" s="127"/>
      <c r="D57" s="127"/>
      <c r="E57" s="127"/>
      <c r="F57" s="127"/>
      <c r="G57" s="127"/>
      <c r="H57" s="128"/>
      <c r="I57" s="127"/>
      <c r="J57" s="127"/>
      <c r="K57" s="51" t="s">
        <v>23</v>
      </c>
    </row>
    <row r="58" spans="1:11" s="46" customFormat="1" ht="24.75" customHeight="1">
      <c r="A58" s="535"/>
      <c r="B58" s="566" t="s">
        <v>21</v>
      </c>
      <c r="C58" s="537"/>
      <c r="D58" s="537"/>
      <c r="E58" s="537"/>
      <c r="F58" s="538"/>
      <c r="G58" s="566" t="s">
        <v>56</v>
      </c>
      <c r="H58" s="537"/>
      <c r="I58" s="537"/>
      <c r="J58" s="537"/>
      <c r="K58" s="538"/>
    </row>
    <row r="59" spans="1:11" s="46" customFormat="1" ht="39.75" customHeight="1">
      <c r="A59" s="535"/>
      <c r="B59" s="53" t="s">
        <v>57</v>
      </c>
      <c r="C59" s="54" t="s">
        <v>58</v>
      </c>
      <c r="D59" s="54" t="s">
        <v>59</v>
      </c>
      <c r="E59" s="55" t="s">
        <v>60</v>
      </c>
      <c r="F59" s="55" t="s">
        <v>61</v>
      </c>
      <c r="G59" s="53" t="s">
        <v>62</v>
      </c>
      <c r="H59" s="54" t="s">
        <v>63</v>
      </c>
      <c r="I59" s="54" t="s">
        <v>64</v>
      </c>
      <c r="J59" s="55" t="s">
        <v>65</v>
      </c>
      <c r="K59" s="55" t="s">
        <v>66</v>
      </c>
    </row>
    <row r="60" spans="1:11" s="46" customFormat="1" ht="33" customHeight="1">
      <c r="A60" s="150" t="s">
        <v>132</v>
      </c>
      <c r="B60" s="66">
        <f>'全社'!C33</f>
        <v>1348.5418302481394</v>
      </c>
      <c r="C60" s="66">
        <f>'全社'!D33</f>
        <v>16424.55095845346</v>
      </c>
      <c r="D60" s="66">
        <f>'全社'!E33</f>
        <v>14599.41072896849</v>
      </c>
      <c r="E60" s="66">
        <f>'全社'!F33</f>
        <v>13357.651738731754</v>
      </c>
      <c r="F60" s="66">
        <f>'全社'!G33</f>
        <v>52001.85383835166</v>
      </c>
      <c r="G60" s="66">
        <f>'全社'!H33</f>
        <v>12458.100104</v>
      </c>
      <c r="H60" s="66">
        <f>'全社'!I33</f>
        <v>19899.376529</v>
      </c>
      <c r="I60" s="129"/>
      <c r="J60" s="129"/>
      <c r="K60" s="130"/>
    </row>
    <row r="61" spans="1:11" s="46" customFormat="1" ht="33" customHeight="1">
      <c r="A61" s="150" t="s">
        <v>133</v>
      </c>
      <c r="B61" s="66">
        <f>'全社'!C34</f>
        <v>-19058.99250224814</v>
      </c>
      <c r="C61" s="66">
        <f>'全社'!D34</f>
        <v>-14502.143090817925</v>
      </c>
      <c r="D61" s="66">
        <f>'全社'!E34</f>
        <v>-7922.022329182074</v>
      </c>
      <c r="E61" s="66">
        <f>'全社'!F34</f>
        <v>-11685.227632999999</v>
      </c>
      <c r="F61" s="66">
        <f>'全社'!G34</f>
        <v>-45848.491542</v>
      </c>
      <c r="G61" s="66">
        <f>'全社'!H34</f>
        <v>-10260.175943</v>
      </c>
      <c r="H61" s="66">
        <f>'全社'!I34</f>
        <v>-10308.453151</v>
      </c>
      <c r="I61" s="129"/>
      <c r="J61" s="129"/>
      <c r="K61" s="130"/>
    </row>
    <row r="62" spans="1:11" s="46" customFormat="1" ht="33" customHeight="1">
      <c r="A62" s="150" t="s">
        <v>134</v>
      </c>
      <c r="B62" s="66">
        <f>'全社'!C35</f>
        <v>3814.582715</v>
      </c>
      <c r="C62" s="66">
        <f>'全社'!D35</f>
        <v>-20456.124679</v>
      </c>
      <c r="D62" s="66">
        <f>'全社'!E35</f>
        <v>-13458.905252</v>
      </c>
      <c r="E62" s="66">
        <f>'全社'!F35</f>
        <v>-22069.700038</v>
      </c>
      <c r="F62" s="66">
        <f>'全社'!G35</f>
        <v>-23650.747172</v>
      </c>
      <c r="G62" s="66">
        <f>'全社'!H35</f>
        <v>-9118.80279</v>
      </c>
      <c r="H62" s="66">
        <f>'全社'!I35</f>
        <v>-5430.938908</v>
      </c>
      <c r="I62" s="129"/>
      <c r="J62" s="129"/>
      <c r="K62" s="101"/>
    </row>
    <row r="63" spans="1:11" s="46" customFormat="1" ht="30" customHeight="1">
      <c r="A63" s="150" t="s">
        <v>135</v>
      </c>
      <c r="B63" s="66">
        <f>'全社'!C36</f>
        <v>-13895.867956999999</v>
      </c>
      <c r="C63" s="66">
        <f>'全社'!D36</f>
        <v>-18533.716811364466</v>
      </c>
      <c r="D63" s="66">
        <f>'全社'!E36</f>
        <v>-6781.516852213583</v>
      </c>
      <c r="E63" s="66">
        <f>'全社'!F36</f>
        <v>-20397.275932268243</v>
      </c>
      <c r="F63" s="66">
        <f>'全社'!G36</f>
        <v>-17497.38487564834</v>
      </c>
      <c r="G63" s="66">
        <f>'全社'!H36</f>
        <v>-6920.878629000001</v>
      </c>
      <c r="H63" s="66">
        <f>'全社'!I36</f>
        <v>4159.984470000001</v>
      </c>
      <c r="I63" s="129"/>
      <c r="J63" s="129"/>
      <c r="K63" s="101"/>
    </row>
    <row r="64" spans="1:11" s="46" customFormat="1" ht="30" customHeight="1">
      <c r="A64" s="150" t="s">
        <v>136</v>
      </c>
      <c r="B64" s="66">
        <f>'全社'!C37</f>
        <v>12214.586263493464</v>
      </c>
      <c r="C64" s="66">
        <f>'全社'!D37</f>
        <v>70576.22422263553</v>
      </c>
      <c r="D64" s="66">
        <f>'全社'!E37</f>
        <v>63794.70737078642</v>
      </c>
      <c r="E64" s="66">
        <f>'全社'!F37</f>
        <v>43397.431439586115</v>
      </c>
      <c r="F64" s="66">
        <f>'全社'!G37</f>
        <v>43397.431439586115</v>
      </c>
      <c r="G64" s="66">
        <f>'全社'!H37</f>
        <v>36476.552811</v>
      </c>
      <c r="H64" s="66">
        <f>'全社'!I37</f>
        <v>40636.537281</v>
      </c>
      <c r="I64" s="129"/>
      <c r="J64" s="129"/>
      <c r="K64" s="101"/>
    </row>
    <row r="65" spans="1:11" s="46" customFormat="1" ht="19.5" customHeight="1">
      <c r="A65" s="131"/>
      <c r="B65" s="132"/>
      <c r="C65" s="132"/>
      <c r="D65" s="132"/>
      <c r="E65" s="132"/>
      <c r="F65" s="133"/>
      <c r="G65" s="134"/>
      <c r="H65" s="135"/>
      <c r="I65" s="135"/>
      <c r="J65" s="135"/>
      <c r="K65" s="136"/>
    </row>
    <row r="66" spans="1:26" s="60" customFormat="1" ht="19.5" customHeight="1">
      <c r="A66" s="49" t="s">
        <v>137</v>
      </c>
      <c r="B66" s="125"/>
      <c r="C66" s="125"/>
      <c r="D66" s="125"/>
      <c r="E66" s="125"/>
      <c r="F66" s="125"/>
      <c r="G66" s="125"/>
      <c r="H66" s="125"/>
      <c r="I66" s="125"/>
      <c r="J66" s="125"/>
      <c r="K66" s="125"/>
      <c r="M66" s="89"/>
      <c r="N66" s="89"/>
      <c r="O66" s="123"/>
      <c r="P66" s="118"/>
      <c r="Q66" s="118"/>
      <c r="R66" s="118"/>
      <c r="Z66" s="99"/>
    </row>
    <row r="67" spans="1:26" s="60" customFormat="1" ht="24.75" customHeight="1">
      <c r="A67" s="535"/>
      <c r="B67" s="566" t="s">
        <v>21</v>
      </c>
      <c r="C67" s="537"/>
      <c r="D67" s="537"/>
      <c r="E67" s="537"/>
      <c r="F67" s="538"/>
      <c r="G67" s="566" t="s">
        <v>67</v>
      </c>
      <c r="H67" s="537"/>
      <c r="I67" s="537"/>
      <c r="J67" s="537"/>
      <c r="K67" s="538"/>
      <c r="M67" s="89"/>
      <c r="N67" s="89"/>
      <c r="O67" s="123"/>
      <c r="P67" s="118"/>
      <c r="Q67" s="118"/>
      <c r="R67" s="118"/>
      <c r="Z67" s="99"/>
    </row>
    <row r="68" spans="1:26" s="60" customFormat="1" ht="39.75" customHeight="1">
      <c r="A68" s="535"/>
      <c r="B68" s="53" t="s">
        <v>68</v>
      </c>
      <c r="C68" s="54" t="s">
        <v>69</v>
      </c>
      <c r="D68" s="54" t="s">
        <v>70</v>
      </c>
      <c r="E68" s="55" t="s">
        <v>71</v>
      </c>
      <c r="F68" s="55" t="s">
        <v>72</v>
      </c>
      <c r="G68" s="53" t="s">
        <v>73</v>
      </c>
      <c r="H68" s="54" t="s">
        <v>74</v>
      </c>
      <c r="I68" s="54" t="s">
        <v>75</v>
      </c>
      <c r="J68" s="55" t="s">
        <v>76</v>
      </c>
      <c r="K68" s="55" t="s">
        <v>77</v>
      </c>
      <c r="M68" s="89"/>
      <c r="N68" s="89"/>
      <c r="O68" s="123"/>
      <c r="P68" s="118"/>
      <c r="Q68" s="118"/>
      <c r="R68" s="118"/>
      <c r="Z68" s="99"/>
    </row>
    <row r="69" spans="1:26" s="60" customFormat="1" ht="19.5" customHeight="1">
      <c r="A69" s="137" t="s">
        <v>138</v>
      </c>
      <c r="B69" s="138"/>
      <c r="C69" s="138"/>
      <c r="D69" s="138"/>
      <c r="E69" s="138"/>
      <c r="F69" s="138"/>
      <c r="G69" s="138"/>
      <c r="H69" s="138"/>
      <c r="I69" s="138"/>
      <c r="J69" s="138"/>
      <c r="K69" s="138"/>
      <c r="M69" s="89"/>
      <c r="N69" s="89"/>
      <c r="O69" s="123"/>
      <c r="P69" s="118"/>
      <c r="Q69" s="118"/>
      <c r="R69" s="118"/>
      <c r="Z69" s="99"/>
    </row>
    <row r="70" spans="1:12" s="46" customFormat="1" ht="19.5" customHeight="1">
      <c r="A70" s="64" t="s">
        <v>300</v>
      </c>
      <c r="B70" s="63" t="e">
        <f>全社!#REF!</f>
        <v>#REF!</v>
      </c>
      <c r="C70" s="63" t="e">
        <f>全社!#REF!</f>
        <v>#REF!</v>
      </c>
      <c r="D70" s="63" t="e">
        <f>全社!#REF!</f>
        <v>#REF!</v>
      </c>
      <c r="E70" s="63" t="e">
        <f>全社!#REF!</f>
        <v>#REF!</v>
      </c>
      <c r="F70" s="63" t="e">
        <f>全社!#REF!</f>
        <v>#REF!</v>
      </c>
      <c r="G70" s="63" t="e">
        <f>全社!#REF!</f>
        <v>#REF!</v>
      </c>
      <c r="H70" s="63" t="e">
        <f>全社!#REF!</f>
        <v>#REF!</v>
      </c>
      <c r="I70" s="70"/>
      <c r="J70" s="70"/>
      <c r="K70" s="69"/>
      <c r="L70" s="25" t="s">
        <v>257</v>
      </c>
    </row>
    <row r="71" spans="1:11" s="46" customFormat="1" ht="19.5" customHeight="1">
      <c r="A71" s="64" t="s">
        <v>139</v>
      </c>
      <c r="B71" s="63" t="e">
        <f>全社!#REF!</f>
        <v>#REF!</v>
      </c>
      <c r="C71" s="63" t="e">
        <f>全社!#REF!</f>
        <v>#REF!</v>
      </c>
      <c r="D71" s="63" t="e">
        <f>全社!#REF!</f>
        <v>#REF!</v>
      </c>
      <c r="E71" s="63" t="e">
        <f>全社!#REF!</f>
        <v>#REF!</v>
      </c>
      <c r="F71" s="63" t="e">
        <f>全社!#REF!</f>
        <v>#REF!</v>
      </c>
      <c r="G71" s="63" t="e">
        <f>全社!#REF!</f>
        <v>#REF!</v>
      </c>
      <c r="H71" s="63" t="e">
        <f>全社!#REF!</f>
        <v>#REF!</v>
      </c>
      <c r="I71" s="139"/>
      <c r="J71" s="139"/>
      <c r="K71" s="63" t="e">
        <f>全社!#REF!</f>
        <v>#REF!</v>
      </c>
    </row>
    <row r="72" spans="1:11" s="46" customFormat="1" ht="19.5" customHeight="1">
      <c r="A72" s="64" t="s">
        <v>140</v>
      </c>
      <c r="B72" s="63" t="e">
        <f>全社!#REF!</f>
        <v>#REF!</v>
      </c>
      <c r="C72" s="63" t="e">
        <f>全社!#REF!</f>
        <v>#REF!</v>
      </c>
      <c r="D72" s="63" t="e">
        <f>全社!#REF!</f>
        <v>#REF!</v>
      </c>
      <c r="E72" s="63" t="e">
        <f>全社!#REF!</f>
        <v>#REF!</v>
      </c>
      <c r="F72" s="63" t="e">
        <f>全社!#REF!</f>
        <v>#REF!</v>
      </c>
      <c r="G72" s="63" t="e">
        <f>全社!#REF!</f>
        <v>#REF!</v>
      </c>
      <c r="H72" s="63" t="e">
        <f>全社!#REF!</f>
        <v>#REF!</v>
      </c>
      <c r="I72" s="70"/>
      <c r="J72" s="70"/>
      <c r="K72" s="63" t="e">
        <f>全社!#REF!</f>
        <v>#REF!</v>
      </c>
    </row>
    <row r="73" spans="1:11" s="46" customFormat="1" ht="19.5" customHeight="1">
      <c r="A73" s="64" t="s">
        <v>141</v>
      </c>
      <c r="B73" s="140" t="e">
        <f>全社!#REF!</f>
        <v>#REF!</v>
      </c>
      <c r="C73" s="140" t="e">
        <f>全社!#REF!</f>
        <v>#REF!</v>
      </c>
      <c r="D73" s="140" t="e">
        <f>全社!#REF!</f>
        <v>#REF!</v>
      </c>
      <c r="E73" s="140" t="e">
        <f>全社!#REF!</f>
        <v>#REF!</v>
      </c>
      <c r="F73" s="140" t="e">
        <f>全社!#REF!</f>
        <v>#REF!</v>
      </c>
      <c r="G73" s="140" t="e">
        <f>全社!#REF!</f>
        <v>#REF!</v>
      </c>
      <c r="H73" s="140" t="e">
        <f>全社!#REF!</f>
        <v>#REF!</v>
      </c>
      <c r="I73" s="140"/>
      <c r="J73" s="140"/>
      <c r="K73" s="140" t="e">
        <f>全社!#REF!</f>
        <v>#REF!</v>
      </c>
    </row>
    <row r="74" spans="1:11" s="46" customFormat="1" ht="19.5" customHeight="1">
      <c r="A74" s="141" t="s">
        <v>142</v>
      </c>
      <c r="B74" s="66" t="e">
        <f>全社!#REF!</f>
        <v>#REF!</v>
      </c>
      <c r="C74" s="66" t="e">
        <f>全社!#REF!</f>
        <v>#REF!</v>
      </c>
      <c r="D74" s="66" t="e">
        <f>全社!#REF!</f>
        <v>#REF!</v>
      </c>
      <c r="E74" s="66" t="e">
        <f>全社!#REF!</f>
        <v>#REF!</v>
      </c>
      <c r="F74" s="66" t="e">
        <f>全社!#REF!</f>
        <v>#REF!</v>
      </c>
      <c r="G74" s="66" t="e">
        <f>全社!#REF!</f>
        <v>#REF!</v>
      </c>
      <c r="H74" s="66" t="e">
        <f>全社!#REF!</f>
        <v>#REF!</v>
      </c>
      <c r="I74" s="122"/>
      <c r="J74" s="122"/>
      <c r="K74" s="66" t="e">
        <f>全社!#REF!</f>
        <v>#REF!</v>
      </c>
    </row>
    <row r="75" spans="1:11" s="46" customFormat="1" ht="19.5" customHeight="1">
      <c r="A75" s="142" t="s">
        <v>143</v>
      </c>
      <c r="B75" s="82"/>
      <c r="C75" s="82"/>
      <c r="D75" s="82"/>
      <c r="E75" s="82"/>
      <c r="F75" s="82"/>
      <c r="G75" s="82"/>
      <c r="H75" s="82"/>
      <c r="I75" s="82"/>
      <c r="J75" s="82"/>
      <c r="K75" s="143"/>
    </row>
    <row r="76" spans="1:18" s="60" customFormat="1" ht="19.5" customHeight="1">
      <c r="A76" s="64" t="s">
        <v>139</v>
      </c>
      <c r="B76" s="63" t="e">
        <f>全社!#REF!</f>
        <v>#REF!</v>
      </c>
      <c r="C76" s="63" t="e">
        <f>全社!#REF!</f>
        <v>#REF!</v>
      </c>
      <c r="D76" s="63" t="e">
        <f>全社!#REF!</f>
        <v>#REF!</v>
      </c>
      <c r="E76" s="63" t="e">
        <f>全社!#REF!</f>
        <v>#REF!</v>
      </c>
      <c r="F76" s="63" t="e">
        <f>全社!#REF!</f>
        <v>#REF!</v>
      </c>
      <c r="G76" s="63" t="e">
        <f>全社!#REF!</f>
        <v>#REF!</v>
      </c>
      <c r="H76" s="63" t="e">
        <f>全社!#REF!</f>
        <v>#REF!</v>
      </c>
      <c r="I76" s="70"/>
      <c r="J76" s="70"/>
      <c r="K76" s="63" t="e">
        <f>全社!#REF!</f>
        <v>#REF!</v>
      </c>
      <c r="L76" s="25" t="s">
        <v>257</v>
      </c>
      <c r="N76" s="89"/>
      <c r="O76" s="123"/>
      <c r="P76" s="118"/>
      <c r="Q76" s="118"/>
      <c r="R76" s="118"/>
    </row>
    <row r="77" spans="1:16" s="60" customFormat="1" ht="19.5" customHeight="1">
      <c r="A77" s="64" t="s">
        <v>140</v>
      </c>
      <c r="B77" s="63" t="e">
        <f>全社!#REF!</f>
        <v>#REF!</v>
      </c>
      <c r="C77" s="63" t="e">
        <f>全社!#REF!</f>
        <v>#REF!</v>
      </c>
      <c r="D77" s="63" t="e">
        <f>全社!#REF!</f>
        <v>#REF!</v>
      </c>
      <c r="E77" s="63" t="e">
        <f>全社!#REF!</f>
        <v>#REF!</v>
      </c>
      <c r="F77" s="63" t="e">
        <f>全社!#REF!</f>
        <v>#REF!</v>
      </c>
      <c r="G77" s="63" t="e">
        <f>全社!#REF!</f>
        <v>#REF!</v>
      </c>
      <c r="H77" s="63" t="e">
        <f>全社!#REF!</f>
        <v>#REF!</v>
      </c>
      <c r="I77" s="70"/>
      <c r="J77" s="70"/>
      <c r="K77" s="63" t="e">
        <f>全社!#REF!</f>
        <v>#REF!</v>
      </c>
      <c r="M77" s="144"/>
      <c r="O77" s="118"/>
      <c r="P77" s="118"/>
    </row>
    <row r="78" spans="1:37" s="145" customFormat="1" ht="19.5" customHeight="1">
      <c r="A78" s="64" t="s">
        <v>141</v>
      </c>
      <c r="B78" s="140" t="e">
        <f>全社!#REF!</f>
        <v>#REF!</v>
      </c>
      <c r="C78" s="140" t="e">
        <f>全社!#REF!</f>
        <v>#REF!</v>
      </c>
      <c r="D78" s="140" t="e">
        <f>全社!#REF!</f>
        <v>#REF!</v>
      </c>
      <c r="E78" s="140" t="e">
        <f>全社!#REF!</f>
        <v>#REF!</v>
      </c>
      <c r="F78" s="140" t="e">
        <f>全社!#REF!</f>
        <v>#REF!</v>
      </c>
      <c r="G78" s="140" t="e">
        <f>全社!#REF!</f>
        <v>#REF!</v>
      </c>
      <c r="H78" s="140" t="e">
        <f>全社!#REF!</f>
        <v>#REF!</v>
      </c>
      <c r="I78" s="140"/>
      <c r="J78" s="140"/>
      <c r="K78" s="140" t="e">
        <f>全社!#REF!</f>
        <v>#REF!</v>
      </c>
      <c r="L78" s="60"/>
      <c r="M78" s="144"/>
      <c r="O78" s="146"/>
      <c r="P78" s="146"/>
      <c r="AK78" s="60"/>
    </row>
    <row r="79" spans="1:16" s="60" customFormat="1" ht="19.5" customHeight="1">
      <c r="A79" s="141" t="s">
        <v>142</v>
      </c>
      <c r="B79" s="66" t="e">
        <f>全社!#REF!</f>
        <v>#REF!</v>
      </c>
      <c r="C79" s="66" t="e">
        <f>全社!#REF!</f>
        <v>#REF!</v>
      </c>
      <c r="D79" s="66" t="e">
        <f>全社!#REF!</f>
        <v>#REF!</v>
      </c>
      <c r="E79" s="66" t="e">
        <f>全社!#REF!</f>
        <v>#REF!</v>
      </c>
      <c r="F79" s="66" t="e">
        <f>全社!#REF!</f>
        <v>#REF!</v>
      </c>
      <c r="G79" s="66" t="e">
        <f>全社!#REF!</f>
        <v>#REF!</v>
      </c>
      <c r="H79" s="66" t="e">
        <f>全社!#REF!</f>
        <v>#REF!</v>
      </c>
      <c r="I79" s="122"/>
      <c r="J79" s="122"/>
      <c r="K79" s="66" t="e">
        <f>全社!#REF!</f>
        <v>#REF!</v>
      </c>
      <c r="M79" s="144"/>
      <c r="O79" s="118"/>
      <c r="P79" s="118"/>
    </row>
    <row r="80" spans="2:23" ht="19.5" customHeight="1">
      <c r="B80" s="147"/>
      <c r="C80" s="147"/>
      <c r="D80" s="147"/>
      <c r="E80" s="147"/>
      <c r="F80" s="147"/>
      <c r="G80" s="147"/>
      <c r="H80" s="147"/>
      <c r="I80" s="147"/>
      <c r="J80" s="147"/>
      <c r="K80" s="147"/>
      <c r="R80" s="39"/>
      <c r="S80" s="39"/>
      <c r="T80" s="39"/>
      <c r="U80" s="39"/>
      <c r="V80" s="39"/>
      <c r="W80" s="39"/>
    </row>
    <row r="81" spans="2:11" ht="19.5" customHeight="1">
      <c r="B81" s="47"/>
      <c r="C81" s="47"/>
      <c r="D81" s="47"/>
      <c r="E81" s="47"/>
      <c r="F81" s="47"/>
      <c r="G81" s="47"/>
      <c r="H81" s="47"/>
      <c r="I81" s="47"/>
      <c r="J81" s="47"/>
      <c r="K81" s="47"/>
    </row>
    <row r="82" spans="2:11" ht="16.5" customHeight="1">
      <c r="B82" s="47"/>
      <c r="C82" s="47"/>
      <c r="D82" s="47"/>
      <c r="E82" s="47"/>
      <c r="F82" s="47"/>
      <c r="G82" s="47"/>
      <c r="H82" s="47"/>
      <c r="I82" s="47"/>
      <c r="J82" s="47"/>
      <c r="K82" s="47"/>
    </row>
    <row r="83" spans="2:11" ht="19.5" customHeight="1">
      <c r="B83" s="47"/>
      <c r="C83" s="47"/>
      <c r="D83" s="47"/>
      <c r="E83" s="47"/>
      <c r="F83" s="47"/>
      <c r="G83" s="47"/>
      <c r="H83" s="47"/>
      <c r="I83" s="47"/>
      <c r="J83" s="47"/>
      <c r="K83" s="47"/>
    </row>
    <row r="85" spans="1:11" ht="19.5" customHeight="1">
      <c r="A85" s="28" t="s">
        <v>403</v>
      </c>
      <c r="B85" s="148">
        <f>W15+W21</f>
        <v>9.563276</v>
      </c>
      <c r="C85" s="148">
        <f>X15+X21</f>
        <v>9.604253</v>
      </c>
      <c r="D85" s="148">
        <f>AD15+AD21</f>
        <v>11.106269000000001</v>
      </c>
      <c r="E85" s="148">
        <f>AI15+AI21</f>
        <v>11.988817000000001</v>
      </c>
      <c r="F85" s="149"/>
      <c r="G85" s="148">
        <f>S15+S21</f>
        <v>9.743399</v>
      </c>
      <c r="H85" s="148">
        <f>T15+T21</f>
        <v>10.2219</v>
      </c>
      <c r="I85" s="148">
        <f>U15+U21</f>
        <v>10.39589</v>
      </c>
      <c r="J85" s="148">
        <f>V15+V21</f>
        <v>12.432918</v>
      </c>
      <c r="K85" s="148">
        <f>SUM(G85:J85)</f>
        <v>42.794107000000004</v>
      </c>
    </row>
    <row r="86" spans="1:11" ht="19.5" customHeight="1">
      <c r="A86" s="45"/>
      <c r="B86" s="148"/>
      <c r="C86" s="148"/>
      <c r="D86" s="149"/>
      <c r="E86" s="149"/>
      <c r="F86" s="149"/>
      <c r="G86" s="148"/>
      <c r="H86" s="148"/>
      <c r="I86" s="148"/>
      <c r="J86" s="148"/>
      <c r="K86" s="148"/>
    </row>
    <row r="88" ht="19.5" customHeight="1">
      <c r="A88" s="45"/>
    </row>
    <row r="92" ht="19.5" customHeight="1">
      <c r="A92" s="3" t="s">
        <v>78</v>
      </c>
    </row>
    <row r="111" ht="19.5" customHeight="1">
      <c r="H111" s="39" t="s">
        <v>36</v>
      </c>
    </row>
  </sheetData>
  <mergeCells count="11">
    <mergeCell ref="A58:A59"/>
    <mergeCell ref="B58:F58"/>
    <mergeCell ref="G58:K58"/>
    <mergeCell ref="A67:A68"/>
    <mergeCell ref="B67:F67"/>
    <mergeCell ref="G67:K67"/>
    <mergeCell ref="A3:K3"/>
    <mergeCell ref="A8:A9"/>
    <mergeCell ref="G8:K8"/>
    <mergeCell ref="B8:F8"/>
    <mergeCell ref="A6:K6"/>
  </mergeCells>
  <printOptions horizontalCentered="1"/>
  <pageMargins left="0.35433070866141736" right="0.35433070866141736" top="0.6692913385826772" bottom="0.5118110236220472" header="0.35433070866141736" footer="0.5118110236220472"/>
  <pageSetup horizontalDpi="600" verticalDpi="600" orientation="portrait" paperSize="9" scale="45" r:id="rId2"/>
  <headerFooter alignWithMargins="0">
    <oddHeader>&amp;L&amp;G</oddHeader>
  </headerFooter>
  <legacyDrawingHF r:id="rId1"/>
</worksheet>
</file>

<file path=xl/worksheets/sheet8.xml><?xml version="1.0" encoding="utf-8"?>
<worksheet xmlns="http://schemas.openxmlformats.org/spreadsheetml/2006/main" xmlns:r="http://schemas.openxmlformats.org/officeDocument/2006/relationships">
  <sheetPr codeName="Sheet12">
    <tabColor indexed="43"/>
    <pageSetUpPr fitToPage="1"/>
  </sheetPr>
  <dimension ref="A3:P95"/>
  <sheetViews>
    <sheetView zoomScale="55" zoomScaleNormal="55" workbookViewId="0" topLeftCell="A2">
      <selection activeCell="K14" sqref="K14"/>
    </sheetView>
  </sheetViews>
  <sheetFormatPr defaultColWidth="9.00390625" defaultRowHeight="19.5" customHeight="1"/>
  <cols>
    <col min="1" max="1" width="45.375" style="46" customWidth="1"/>
    <col min="2" max="7" width="17.125" style="46" customWidth="1"/>
    <col min="8" max="8" width="17.125" style="155" customWidth="1"/>
    <col min="9" max="9" width="19.50390625" style="46" customWidth="1"/>
    <col min="10" max="10" width="9.875" style="46" bestFit="1" customWidth="1"/>
    <col min="11" max="11" width="10.625" style="46" bestFit="1" customWidth="1"/>
    <col min="12" max="12" width="10.625" style="46" customWidth="1"/>
    <col min="13" max="16384" width="9.00390625" style="46" customWidth="1"/>
  </cols>
  <sheetData>
    <row r="3" spans="4:9" ht="19.5" customHeight="1">
      <c r="D3" s="152"/>
      <c r="E3" s="152"/>
      <c r="F3" s="152"/>
      <c r="G3" s="152"/>
      <c r="H3" s="152"/>
      <c r="I3" s="180">
        <f>'四半期（BS）'!I3</f>
        <v>40948</v>
      </c>
    </row>
    <row r="4" spans="1:9" ht="50.25" customHeight="1">
      <c r="A4" s="565" t="s">
        <v>39</v>
      </c>
      <c r="B4" s="545"/>
      <c r="C4" s="545"/>
      <c r="D4" s="545"/>
      <c r="E4" s="545"/>
      <c r="F4" s="545"/>
      <c r="G4" s="545"/>
      <c r="H4" s="545"/>
      <c r="I4" s="545"/>
    </row>
    <row r="5" spans="4:9" ht="19.5" customHeight="1">
      <c r="D5" s="45"/>
      <c r="E5" s="45"/>
      <c r="F5" s="45"/>
      <c r="G5" s="45"/>
      <c r="H5" s="45"/>
      <c r="I5" s="45" t="s">
        <v>98</v>
      </c>
    </row>
    <row r="6" ht="15">
      <c r="G6" s="45"/>
    </row>
    <row r="7" spans="1:9" s="155" customFormat="1" ht="19.5" customHeight="1">
      <c r="A7" s="46"/>
      <c r="B7" s="51"/>
      <c r="C7" s="51"/>
      <c r="D7" s="51"/>
      <c r="E7" s="51"/>
      <c r="F7" s="51"/>
      <c r="G7" s="51"/>
      <c r="H7" s="51"/>
      <c r="I7" s="51"/>
    </row>
    <row r="8" spans="1:9" s="155" customFormat="1" ht="19.5" customHeight="1">
      <c r="A8" s="126" t="s">
        <v>114</v>
      </c>
      <c r="B8" s="51"/>
      <c r="C8" s="51"/>
      <c r="D8" s="51"/>
      <c r="E8" s="51"/>
      <c r="F8" s="51"/>
      <c r="G8" s="51"/>
      <c r="H8" s="51"/>
      <c r="I8" s="51" t="s">
        <v>23</v>
      </c>
    </row>
    <row r="9" spans="1:9" s="155" customFormat="1" ht="24.75" customHeight="1">
      <c r="A9" s="570"/>
      <c r="B9" s="571" t="s">
        <v>2</v>
      </c>
      <c r="C9" s="572"/>
      <c r="D9" s="572"/>
      <c r="E9" s="573"/>
      <c r="F9" s="571" t="s">
        <v>40</v>
      </c>
      <c r="G9" s="572"/>
      <c r="H9" s="572"/>
      <c r="I9" s="573"/>
    </row>
    <row r="10" spans="1:9" s="155" customFormat="1" ht="39.75" customHeight="1">
      <c r="A10" s="541"/>
      <c r="B10" s="165" t="s">
        <v>108</v>
      </c>
      <c r="C10" s="186" t="s">
        <v>109</v>
      </c>
      <c r="D10" s="186" t="s">
        <v>110</v>
      </c>
      <c r="E10" s="165" t="s">
        <v>96</v>
      </c>
      <c r="F10" s="165" t="s">
        <v>148</v>
      </c>
      <c r="G10" s="186" t="s">
        <v>97</v>
      </c>
      <c r="H10" s="186" t="s">
        <v>111</v>
      </c>
      <c r="I10" s="165" t="s">
        <v>112</v>
      </c>
    </row>
    <row r="11" spans="1:9" s="155" customFormat="1" ht="19.5" customHeight="1">
      <c r="A11" s="181" t="s">
        <v>26</v>
      </c>
      <c r="B11" s="166">
        <f>'四半期（BS）'!B11</f>
        <v>13106.199612</v>
      </c>
      <c r="C11" s="166">
        <f>'四半期（BS）'!C11</f>
        <v>73967.837572</v>
      </c>
      <c r="D11" s="166">
        <f>'四半期（BS）'!D11</f>
        <v>64977.769414</v>
      </c>
      <c r="E11" s="166">
        <f>'四半期（BS）'!E11</f>
        <v>47080.49348</v>
      </c>
      <c r="F11" s="166" t="e">
        <f>'四半期（BS）'!F11</f>
        <v>#REF!</v>
      </c>
      <c r="G11" s="166" t="e">
        <f>'四半期（BS）'!G11</f>
        <v>#REF!</v>
      </c>
      <c r="H11" s="166"/>
      <c r="I11" s="166"/>
    </row>
    <row r="12" spans="1:9" s="155" customFormat="1" ht="19.5" customHeight="1">
      <c r="A12" s="64" t="s">
        <v>388</v>
      </c>
      <c r="B12" s="167">
        <f>'四半期（BS）'!B12</f>
        <v>15990.606291</v>
      </c>
      <c r="C12" s="167">
        <f>'四半期（BS）'!C12</f>
        <v>77245.02693418485</v>
      </c>
      <c r="D12" s="167">
        <f>'四半期（BS）'!D12</f>
        <v>78232.73463808774</v>
      </c>
      <c r="E12" s="167">
        <f>'四半期（BS）'!E12</f>
        <v>77357.476551</v>
      </c>
      <c r="F12" s="167" t="e">
        <f>'四半期（BS）'!F12</f>
        <v>#REF!</v>
      </c>
      <c r="G12" s="167" t="e">
        <f>'四半期（BS）'!G12</f>
        <v>#REF!</v>
      </c>
      <c r="H12" s="167"/>
      <c r="I12" s="167"/>
    </row>
    <row r="13" spans="1:9" s="155" customFormat="1" ht="19.5" customHeight="1">
      <c r="A13" s="182" t="s">
        <v>389</v>
      </c>
      <c r="B13" s="168">
        <f>'四半期（BS）'!B13</f>
        <v>29096.805903</v>
      </c>
      <c r="C13" s="168">
        <f>'四半期（BS）'!C13</f>
        <v>151212.86450618485</v>
      </c>
      <c r="D13" s="168">
        <f>'四半期（BS）'!D13</f>
        <v>143210.50405208775</v>
      </c>
      <c r="E13" s="168">
        <f>'四半期（BS）'!E13</f>
        <v>124437.970031</v>
      </c>
      <c r="F13" s="168" t="e">
        <f>'四半期（BS）'!F13</f>
        <v>#REF!</v>
      </c>
      <c r="G13" s="168" t="e">
        <f>'四半期（BS）'!G13</f>
        <v>#REF!</v>
      </c>
      <c r="H13" s="168"/>
      <c r="I13" s="168"/>
    </row>
    <row r="14" spans="1:9" s="155" customFormat="1" ht="19.5" customHeight="1">
      <c r="A14" s="183" t="s">
        <v>390</v>
      </c>
      <c r="B14" s="166">
        <f>'四半期（BS）'!B14</f>
        <v>57327.70046467111</v>
      </c>
      <c r="C14" s="166">
        <f>'四半期（BS）'!C14</f>
        <v>220662.4962920578</v>
      </c>
      <c r="D14" s="166">
        <f>'四半期（BS）'!D14</f>
        <v>221360.528691</v>
      </c>
      <c r="E14" s="166">
        <f>'四半期（BS）'!E14</f>
        <v>228147.451454</v>
      </c>
      <c r="F14" s="168" t="e">
        <f>'四半期（BS）'!F14</f>
        <v>#REF!</v>
      </c>
      <c r="G14" s="168" t="e">
        <f>'四半期（BS）'!G14</f>
        <v>#REF!</v>
      </c>
      <c r="H14" s="168"/>
      <c r="I14" s="168"/>
    </row>
    <row r="15" spans="1:16" s="155" customFormat="1" ht="19.5" customHeight="1">
      <c r="A15" s="183" t="s">
        <v>391</v>
      </c>
      <c r="B15" s="166">
        <f>'四半期（BS）'!B15</f>
        <v>86827.43105267108</v>
      </c>
      <c r="C15" s="166">
        <f>'四半期（BS）'!C15</f>
        <v>371887.4006982426</v>
      </c>
      <c r="D15" s="166">
        <f>'四半期（BS）'!D15</f>
        <v>364581.8686530877</v>
      </c>
      <c r="E15" s="166">
        <f>'四半期（BS）'!E15</f>
        <v>352951.813438</v>
      </c>
      <c r="F15" s="169" t="e">
        <f>'四半期（BS）'!F15</f>
        <v>#REF!</v>
      </c>
      <c r="G15" s="169" t="e">
        <f>'四半期（BS）'!G15</f>
        <v>#REF!</v>
      </c>
      <c r="H15" s="169"/>
      <c r="I15" s="169"/>
      <c r="J15" s="157">
        <v>58.6444</v>
      </c>
      <c r="K15" s="170">
        <v>128.901763</v>
      </c>
      <c r="L15" s="170">
        <v>425.304443</v>
      </c>
      <c r="M15" s="157">
        <v>425.053969</v>
      </c>
      <c r="N15" s="157">
        <v>402.924685</v>
      </c>
      <c r="O15" s="157">
        <v>392.835301</v>
      </c>
      <c r="P15" s="23" t="s">
        <v>402</v>
      </c>
    </row>
    <row r="16" spans="1:9" s="155" customFormat="1" ht="19.5" customHeight="1">
      <c r="A16" s="181" t="s">
        <v>99</v>
      </c>
      <c r="B16" s="166">
        <f>'四半期（BS）'!B16</f>
        <v>13801.613786</v>
      </c>
      <c r="C16" s="166">
        <f>'四半期（BS）'!C16</f>
        <v>100617.445481</v>
      </c>
      <c r="D16" s="166">
        <f>'四半期（BS）'!D16</f>
        <v>101750.818405</v>
      </c>
      <c r="E16" s="166">
        <f>'四半期（BS）'!E16</f>
        <v>49486.333006</v>
      </c>
      <c r="F16" s="166" t="e">
        <f>'四半期（BS）'!F16</f>
        <v>#REF!</v>
      </c>
      <c r="G16" s="166" t="e">
        <f>'四半期（BS）'!G16</f>
        <v>#REF!</v>
      </c>
      <c r="H16" s="166"/>
      <c r="I16" s="166"/>
    </row>
    <row r="17" spans="1:9" s="155" customFormat="1" ht="19.5" customHeight="1">
      <c r="A17" s="64" t="s">
        <v>392</v>
      </c>
      <c r="B17" s="167">
        <f>'四半期（BS）'!B17</f>
        <v>10531.272297000001</v>
      </c>
      <c r="C17" s="167">
        <f>'四半期（BS）'!C17</f>
        <v>25131.680532395607</v>
      </c>
      <c r="D17" s="167">
        <f>'四半期（BS）'!D17</f>
        <v>26856.818058221877</v>
      </c>
      <c r="E17" s="167">
        <f>'四半期（BS）'!E17</f>
        <v>29922.670071</v>
      </c>
      <c r="F17" s="167" t="e">
        <f>'四半期（BS）'!F17</f>
        <v>#REF!</v>
      </c>
      <c r="G17" s="167" t="e">
        <f>'四半期（BS）'!G17</f>
        <v>#REF!</v>
      </c>
      <c r="H17" s="167"/>
      <c r="I17" s="167"/>
    </row>
    <row r="18" spans="1:9" s="155" customFormat="1" ht="19.5" customHeight="1">
      <c r="A18" s="182" t="s">
        <v>393</v>
      </c>
      <c r="B18" s="168">
        <f>'四半期（BS）'!B18</f>
        <v>24332.886083</v>
      </c>
      <c r="C18" s="168">
        <f>'四半期（BS）'!C18</f>
        <v>125749.12601339561</v>
      </c>
      <c r="D18" s="168">
        <f>'四半期（BS）'!D18</f>
        <v>128607.63646322188</v>
      </c>
      <c r="E18" s="168">
        <f>'四半期（BS）'!E18</f>
        <v>79409.003077</v>
      </c>
      <c r="F18" s="168" t="e">
        <f>'四半期（BS）'!F18</f>
        <v>#REF!</v>
      </c>
      <c r="G18" s="168" t="e">
        <f>'四半期（BS）'!G18</f>
        <v>#REF!</v>
      </c>
      <c r="H18" s="168"/>
      <c r="I18" s="168"/>
    </row>
    <row r="19" spans="1:9" s="155" customFormat="1" ht="19.5" customHeight="1">
      <c r="A19" s="181" t="s">
        <v>100</v>
      </c>
      <c r="B19" s="166">
        <f>'四半期（BS）'!B19</f>
        <v>45857.434596</v>
      </c>
      <c r="C19" s="166">
        <f>'四半期（BS）'!C19</f>
        <v>176059.08703</v>
      </c>
      <c r="D19" s="166">
        <f>'四半期（BS）'!D19</f>
        <v>163332.586571</v>
      </c>
      <c r="E19" s="166">
        <f>'四半期（BS）'!E19</f>
        <v>200205.734174</v>
      </c>
      <c r="F19" s="166" t="e">
        <f>'四半期（BS）'!F19</f>
        <v>#REF!</v>
      </c>
      <c r="G19" s="166" t="e">
        <f>'四半期（BS）'!G19</f>
        <v>#REF!</v>
      </c>
      <c r="H19" s="166"/>
      <c r="I19" s="166"/>
    </row>
    <row r="20" spans="1:9" s="155" customFormat="1" ht="19.5" customHeight="1">
      <c r="A20" s="64" t="s">
        <v>394</v>
      </c>
      <c r="B20" s="167">
        <f>'四半期（BS）'!B20</f>
        <v>1980.7361470000033</v>
      </c>
      <c r="C20" s="167">
        <f>'四半期（BS）'!C20</f>
        <v>309.33393649660866</v>
      </c>
      <c r="D20" s="167">
        <f>'四半期（BS）'!D20</f>
        <v>309.2458529943542</v>
      </c>
      <c r="E20" s="167">
        <f>'四半期（BS）'!E20</f>
        <v>310.9986589999753</v>
      </c>
      <c r="F20" s="167" t="e">
        <f>'四半期（BS）'!F20</f>
        <v>#REF!</v>
      </c>
      <c r="G20" s="167" t="e">
        <f>'四半期（BS）'!G20</f>
        <v>#REF!</v>
      </c>
      <c r="H20" s="167"/>
      <c r="I20" s="167"/>
    </row>
    <row r="21" spans="1:9" s="155" customFormat="1" ht="19.5" customHeight="1">
      <c r="A21" s="182" t="s">
        <v>395</v>
      </c>
      <c r="B21" s="168">
        <f>'四半期（BS）'!B21</f>
        <v>47838.170743</v>
      </c>
      <c r="C21" s="168">
        <f>'四半期（BS）'!C21</f>
        <v>176368.4209664966</v>
      </c>
      <c r="D21" s="168">
        <f>'四半期（BS）'!D21</f>
        <v>163641.83242399435</v>
      </c>
      <c r="E21" s="168">
        <f>'四半期（BS）'!E21</f>
        <v>200516.732833</v>
      </c>
      <c r="F21" s="167" t="e">
        <f>'四半期（BS）'!F21</f>
        <v>#REF!</v>
      </c>
      <c r="G21" s="167" t="e">
        <f>'四半期（BS）'!G21</f>
        <v>#REF!</v>
      </c>
      <c r="H21" s="167"/>
      <c r="I21" s="167"/>
    </row>
    <row r="22" spans="1:9" s="155" customFormat="1" ht="19.5" customHeight="1">
      <c r="A22" s="182" t="s">
        <v>396</v>
      </c>
      <c r="B22" s="166">
        <f>'四半期（BS）'!B22</f>
        <v>72171.056826</v>
      </c>
      <c r="C22" s="166">
        <f>'四半期（BS）'!C22</f>
        <v>302117.5469798922</v>
      </c>
      <c r="D22" s="166">
        <f>'四半期（BS）'!D22</f>
        <v>292249.46888721624</v>
      </c>
      <c r="E22" s="166">
        <f>'四半期（BS）'!E22</f>
        <v>279925.73591</v>
      </c>
      <c r="F22" s="169" t="e">
        <f>'四半期（BS）'!F22</f>
        <v>#REF!</v>
      </c>
      <c r="G22" s="169" t="e">
        <f>'四半期（BS）'!G22</f>
        <v>#REF!</v>
      </c>
      <c r="H22" s="169"/>
      <c r="I22" s="169"/>
    </row>
    <row r="23" spans="1:9" s="155" customFormat="1" ht="19.5" customHeight="1">
      <c r="A23" s="181" t="s">
        <v>101</v>
      </c>
      <c r="B23" s="166">
        <f>'四半期（BS）'!B23</f>
        <v>27526</v>
      </c>
      <c r="C23" s="166">
        <f>'四半期（BS）'!C23</f>
        <v>186828.9922</v>
      </c>
      <c r="D23" s="166">
        <f>'四半期（BS）'!D23</f>
        <v>184831.21222</v>
      </c>
      <c r="E23" s="166">
        <f>'四半期（BS）'!E23</f>
        <v>67712.270803</v>
      </c>
      <c r="F23" s="166" t="e">
        <f>'四半期（BS）'!F23</f>
        <v>#REF!</v>
      </c>
      <c r="G23" s="166" t="e">
        <f>'四半期（BS）'!G23</f>
        <v>#REF!</v>
      </c>
      <c r="H23" s="166"/>
      <c r="I23" s="166"/>
    </row>
    <row r="24" spans="1:9" s="155" customFormat="1" ht="19.5" customHeight="1">
      <c r="A24" s="64" t="s">
        <v>102</v>
      </c>
      <c r="B24" s="63">
        <f>'四半期（BS）'!B24</f>
        <v>-13280</v>
      </c>
      <c r="C24" s="63">
        <f>'四半期（BS）'!C24</f>
        <v>-114208.06051276</v>
      </c>
      <c r="D24" s="63">
        <f>'四半期（BS）'!D24</f>
        <v>-112472.58674212851</v>
      </c>
      <c r="E24" s="63">
        <f>'四半期（BS）'!E24</f>
        <v>5324.523805</v>
      </c>
      <c r="F24" s="63" t="e">
        <f>'四半期（BS）'!F24</f>
        <v>#REF!</v>
      </c>
      <c r="G24" s="63" t="e">
        <f>'四半期（BS）'!G24</f>
        <v>#REF!</v>
      </c>
      <c r="H24" s="167"/>
      <c r="I24" s="167"/>
    </row>
    <row r="25" spans="1:9" s="155" customFormat="1" ht="19.5" customHeight="1" hidden="1">
      <c r="A25" s="184" t="s">
        <v>103</v>
      </c>
      <c r="B25" s="167">
        <f>'四半期（BS）'!B25</f>
        <v>0</v>
      </c>
      <c r="C25" s="167">
        <f>'四半期（BS）'!C25</f>
        <v>-2821.486602</v>
      </c>
      <c r="D25" s="167">
        <f>'四半期（BS）'!D25</f>
        <v>0</v>
      </c>
      <c r="E25" s="167">
        <f>'四半期（BS）'!E25</f>
        <v>0</v>
      </c>
      <c r="F25" s="167">
        <f>'四半期（BS）'!F25</f>
        <v>0</v>
      </c>
      <c r="G25" s="167">
        <f>'四半期（BS）'!G25</f>
        <v>0</v>
      </c>
      <c r="H25" s="167"/>
      <c r="I25" s="167"/>
    </row>
    <row r="26" spans="1:9" s="155" customFormat="1" ht="19.5" customHeight="1">
      <c r="A26" s="182" t="s">
        <v>104</v>
      </c>
      <c r="B26" s="168">
        <f>'四半期（BS）'!B26</f>
        <v>14246.613533078938</v>
      </c>
      <c r="C26" s="168">
        <f>'四半期（BS）'!C26</f>
        <v>69799.44508524</v>
      </c>
      <c r="D26" s="168">
        <f>'四半期（BS）'!D26</f>
        <v>72358.62547787148</v>
      </c>
      <c r="E26" s="168">
        <f>'四半期（BS）'!E26</f>
        <v>73026.077528</v>
      </c>
      <c r="F26" s="168" t="e">
        <f>'四半期（BS）'!F26</f>
        <v>#REF!</v>
      </c>
      <c r="G26" s="168" t="e">
        <f>'四半期（BS）'!G26</f>
        <v>#REF!</v>
      </c>
      <c r="H26" s="168"/>
      <c r="I26" s="168"/>
    </row>
    <row r="27" spans="1:9" s="155" customFormat="1" ht="19.5" customHeight="1" thickBot="1">
      <c r="A27" s="263" t="s">
        <v>105</v>
      </c>
      <c r="B27" s="166">
        <f>'四半期（BS）'!B27</f>
        <v>14656.374226671092</v>
      </c>
      <c r="C27" s="166">
        <f>'四半期（BS）'!C27</f>
        <v>69769.85371924001</v>
      </c>
      <c r="D27" s="166">
        <f>'四半期（BS）'!D27</f>
        <v>72332.3997658715</v>
      </c>
      <c r="E27" s="166">
        <f>'四半期（BS）'!E27</f>
        <v>73026.077528</v>
      </c>
      <c r="F27" s="167" t="e">
        <f>'四半期（BS）'!F27</f>
        <v>#REF!</v>
      </c>
      <c r="G27" s="167" t="e">
        <f>'四半期（BS）'!G27</f>
        <v>#REF!</v>
      </c>
      <c r="H27" s="167"/>
      <c r="I27" s="167"/>
    </row>
    <row r="28" spans="1:9" s="262" customFormat="1" ht="19.5" customHeight="1" thickTop="1">
      <c r="A28" s="264" t="s">
        <v>106</v>
      </c>
      <c r="B28" s="265">
        <f>'四半期（BS）'!B28</f>
        <v>59659.048382</v>
      </c>
      <c r="C28" s="265">
        <f>'四半期（BS）'!C28</f>
        <v>276676.532511</v>
      </c>
      <c r="D28" s="265">
        <f>'四半期（BS）'!D28</f>
        <v>265083.40497599996</v>
      </c>
      <c r="E28" s="265">
        <f>'四半期（BS）'!E28</f>
        <v>249692.06718</v>
      </c>
      <c r="F28" s="261" t="e">
        <f>'四半期（BS）'!F28</f>
        <v>#REF!</v>
      </c>
      <c r="G28" s="261" t="e">
        <f>'四半期（BS）'!G28</f>
        <v>#REF!</v>
      </c>
      <c r="H28" s="261"/>
      <c r="I28" s="261"/>
    </row>
    <row r="29" spans="1:9" s="133" customFormat="1" ht="19.5" customHeight="1">
      <c r="A29" s="64" t="s">
        <v>263</v>
      </c>
      <c r="B29" s="166"/>
      <c r="C29" s="166"/>
      <c r="D29" s="166"/>
      <c r="E29" s="166"/>
      <c r="F29" s="167"/>
      <c r="G29" s="167"/>
      <c r="H29" s="167"/>
      <c r="I29" s="167"/>
    </row>
    <row r="30" spans="1:9" s="133" customFormat="1" ht="19.5" customHeight="1">
      <c r="A30" s="64" t="s">
        <v>264</v>
      </c>
      <c r="B30" s="167"/>
      <c r="C30" s="167"/>
      <c r="D30" s="167"/>
      <c r="E30" s="167"/>
      <c r="F30" s="167"/>
      <c r="G30" s="167"/>
      <c r="H30" s="167"/>
      <c r="I30" s="167"/>
    </row>
    <row r="31" spans="1:9" s="133" customFormat="1" ht="19.5" customHeight="1">
      <c r="A31" s="64" t="s">
        <v>265</v>
      </c>
      <c r="B31" s="167"/>
      <c r="C31" s="167"/>
      <c r="D31" s="167"/>
      <c r="E31" s="167"/>
      <c r="F31" s="167"/>
      <c r="G31" s="167"/>
      <c r="H31" s="167"/>
      <c r="I31" s="167"/>
    </row>
    <row r="32" spans="1:9" s="133" customFormat="1" ht="19.5" customHeight="1">
      <c r="A32" s="64" t="s">
        <v>266</v>
      </c>
      <c r="B32" s="167"/>
      <c r="C32" s="167"/>
      <c r="D32" s="167"/>
      <c r="E32" s="167"/>
      <c r="F32" s="167"/>
      <c r="G32" s="167"/>
      <c r="H32" s="167"/>
      <c r="I32" s="167"/>
    </row>
    <row r="33" spans="1:9" s="133" customFormat="1" ht="19.5" customHeight="1">
      <c r="A33" s="266" t="s">
        <v>267</v>
      </c>
      <c r="B33" s="167"/>
      <c r="C33" s="167"/>
      <c r="D33" s="167"/>
      <c r="E33" s="167"/>
      <c r="F33" s="168"/>
      <c r="G33" s="168"/>
      <c r="H33" s="168"/>
      <c r="I33" s="168"/>
    </row>
    <row r="34" spans="1:9" s="155" customFormat="1" ht="19.5" customHeight="1">
      <c r="A34" s="185" t="s">
        <v>107</v>
      </c>
      <c r="B34" s="166">
        <f>'四半期（BS）'!B34</f>
        <v>46552.84877</v>
      </c>
      <c r="C34" s="166">
        <f>'四半期（BS）'!C34</f>
        <v>202708.694939</v>
      </c>
      <c r="D34" s="166">
        <f>'四半期（BS）'!D34</f>
        <v>200105.63556199995</v>
      </c>
      <c r="E34" s="166">
        <f>'四半期（BS）'!E34</f>
        <v>202611.5737</v>
      </c>
      <c r="F34" s="169" t="e">
        <f>'四半期（BS）'!F34</f>
        <v>#REF!</v>
      </c>
      <c r="G34" s="169" t="e">
        <f>'四半期（BS）'!G34</f>
        <v>#REF!</v>
      </c>
      <c r="H34" s="169"/>
      <c r="I34" s="169"/>
    </row>
    <row r="35" spans="1:9" s="155" customFormat="1" ht="19.5" customHeight="1">
      <c r="A35" s="185" t="s">
        <v>27</v>
      </c>
      <c r="B35" s="172">
        <f>'四半期（BS）'!B35</f>
        <v>3.176286853080277</v>
      </c>
      <c r="C35" s="172">
        <f>'四半期（BS）'!C35</f>
        <v>2.9053908548342027</v>
      </c>
      <c r="D35" s="172">
        <f>'四半期（BS）'!D35</f>
        <v>2.7664730633811425</v>
      </c>
      <c r="E35" s="172">
        <f>'四半期（BS）'!E35</f>
        <v>2.7745098813819453</v>
      </c>
      <c r="F35" s="172" t="e">
        <f>'四半期（BS）'!F35</f>
        <v>#REF!</v>
      </c>
      <c r="G35" s="172" t="e">
        <f>'四半期（BS）'!G35</f>
        <v>#REF!</v>
      </c>
      <c r="H35" s="172"/>
      <c r="I35" s="173"/>
    </row>
    <row r="36" spans="1:10" s="155" customFormat="1" ht="19.5" customHeight="1">
      <c r="A36" s="185" t="s">
        <v>28</v>
      </c>
      <c r="B36" s="250">
        <f>'四半期（BS）'!B36</f>
        <v>1.7928741543240951</v>
      </c>
      <c r="C36" s="235">
        <f>'四半期（BS）'!C36</f>
        <v>3.4496256362944786</v>
      </c>
      <c r="D36" s="235">
        <f>'四半期（BS）'!D36</f>
        <v>3.2964630193413558</v>
      </c>
      <c r="E36" s="250">
        <f>'四半期（BS）'!E36</f>
        <v>3.142745107807355</v>
      </c>
      <c r="F36" s="250">
        <f>'四半期（BS）'!F36</f>
        <v>3.14691863460003</v>
      </c>
      <c r="G36" s="250">
        <f>'四半期（BS）'!G36</f>
        <v>2.8973559820460952</v>
      </c>
      <c r="H36" s="172"/>
      <c r="I36" s="173"/>
      <c r="J36" s="23" t="s">
        <v>95</v>
      </c>
    </row>
    <row r="37" spans="1:10" s="155" customFormat="1" ht="19.5" customHeight="1">
      <c r="A37" s="46" t="s">
        <v>254</v>
      </c>
      <c r="B37" s="251"/>
      <c r="C37" s="252"/>
      <c r="D37" s="252"/>
      <c r="E37" s="251"/>
      <c r="F37" s="251"/>
      <c r="G37" s="253"/>
      <c r="H37" s="253"/>
      <c r="I37" s="254"/>
      <c r="J37" s="23"/>
    </row>
    <row r="38" spans="1:9" ht="19.5" customHeight="1">
      <c r="A38" s="46" t="s">
        <v>295</v>
      </c>
      <c r="B38" s="174"/>
      <c r="C38" s="174"/>
      <c r="D38" s="174"/>
      <c r="E38" s="174"/>
      <c r="F38" s="174"/>
      <c r="G38" s="174"/>
      <c r="H38" s="174"/>
      <c r="I38" s="174"/>
    </row>
    <row r="39" spans="1:10" s="155" customFormat="1" ht="19.5" customHeight="1">
      <c r="A39" s="46" t="s">
        <v>297</v>
      </c>
      <c r="B39" s="176"/>
      <c r="C39" s="176"/>
      <c r="D39" s="176"/>
      <c r="E39" s="176"/>
      <c r="F39" s="176"/>
      <c r="G39" s="176"/>
      <c r="H39" s="176"/>
      <c r="I39" s="176"/>
      <c r="J39" s="177"/>
    </row>
    <row r="40" spans="1:9" s="155" customFormat="1" ht="19.5" customHeight="1">
      <c r="A40" s="45" t="s">
        <v>38</v>
      </c>
      <c r="B40" s="156">
        <v>25742.839025</v>
      </c>
      <c r="C40" s="156">
        <v>24904.127656999997</v>
      </c>
      <c r="D40" s="178">
        <v>23841.896660000002</v>
      </c>
      <c r="E40" s="178">
        <v>24240.1556</v>
      </c>
      <c r="F40" s="156"/>
      <c r="G40" s="156"/>
      <c r="H40" s="178"/>
      <c r="I40" s="178"/>
    </row>
    <row r="41" spans="1:10" s="155" customFormat="1" ht="19.5" customHeight="1">
      <c r="A41" s="46"/>
      <c r="B41" s="46"/>
      <c r="C41" s="46"/>
      <c r="D41" s="46"/>
      <c r="E41" s="46"/>
      <c r="F41" s="46"/>
      <c r="G41" s="46"/>
      <c r="I41" s="46"/>
      <c r="J41" s="154"/>
    </row>
    <row r="42" spans="1:9" s="155" customFormat="1" ht="19.5" customHeight="1">
      <c r="A42" s="46"/>
      <c r="B42" s="563"/>
      <c r="C42" s="563"/>
      <c r="D42" s="563"/>
      <c r="E42" s="563"/>
      <c r="F42" s="563"/>
      <c r="G42" s="563"/>
      <c r="H42" s="563"/>
      <c r="I42" s="563"/>
    </row>
    <row r="43" spans="1:9" s="155" customFormat="1" ht="19.5" customHeight="1">
      <c r="A43" s="46"/>
      <c r="B43" s="46"/>
      <c r="C43" s="46"/>
      <c r="D43" s="46"/>
      <c r="E43" s="46"/>
      <c r="F43" s="46"/>
      <c r="G43" s="46"/>
      <c r="I43" s="46"/>
    </row>
    <row r="44" spans="1:9" s="155" customFormat="1" ht="19.5" customHeight="1">
      <c r="A44" s="46"/>
      <c r="B44" s="46"/>
      <c r="C44" s="46"/>
      <c r="D44" s="46"/>
      <c r="E44" s="46"/>
      <c r="F44" s="46"/>
      <c r="G44" s="46"/>
      <c r="I44" s="46"/>
    </row>
    <row r="46" spans="2:7" ht="19.5" customHeight="1">
      <c r="B46" s="179"/>
      <c r="C46" s="179"/>
      <c r="D46" s="179"/>
      <c r="E46" s="179"/>
      <c r="F46" s="179"/>
      <c r="G46" s="179"/>
    </row>
    <row r="47" spans="2:7" ht="19.5" customHeight="1">
      <c r="B47" s="80"/>
      <c r="C47" s="80"/>
      <c r="D47" s="80"/>
      <c r="E47" s="80"/>
      <c r="F47" s="80"/>
      <c r="G47" s="80"/>
    </row>
    <row r="48" spans="2:7" ht="19.5" customHeight="1">
      <c r="B48" s="80"/>
      <c r="C48" s="80"/>
      <c r="D48" s="80"/>
      <c r="E48" s="80"/>
      <c r="F48" s="80"/>
      <c r="G48" s="80"/>
    </row>
    <row r="49" spans="2:7" ht="19.5" customHeight="1">
      <c r="B49" s="80"/>
      <c r="C49" s="80"/>
      <c r="D49" s="80"/>
      <c r="E49" s="80"/>
      <c r="F49" s="80"/>
      <c r="G49" s="80"/>
    </row>
    <row r="50" spans="2:7" ht="19.5" customHeight="1">
      <c r="B50" s="80"/>
      <c r="C50" s="80"/>
      <c r="D50" s="80"/>
      <c r="E50" s="80"/>
      <c r="F50" s="80"/>
      <c r="G50" s="80"/>
    </row>
    <row r="51" spans="2:7" ht="19.5" customHeight="1">
      <c r="B51" s="80"/>
      <c r="C51" s="80"/>
      <c r="D51" s="80"/>
      <c r="E51" s="80"/>
      <c r="F51" s="80"/>
      <c r="G51" s="80"/>
    </row>
    <row r="52" spans="2:7" ht="19.5" customHeight="1">
      <c r="B52" s="80"/>
      <c r="C52" s="80"/>
      <c r="D52" s="80"/>
      <c r="E52" s="80"/>
      <c r="F52" s="80"/>
      <c r="G52" s="80"/>
    </row>
    <row r="53" spans="2:7" ht="19.5" customHeight="1">
      <c r="B53" s="80"/>
      <c r="C53" s="80"/>
      <c r="D53" s="80"/>
      <c r="E53" s="80"/>
      <c r="F53" s="80"/>
      <c r="G53" s="80"/>
    </row>
    <row r="54" spans="2:7" ht="33" customHeight="1">
      <c r="B54" s="80"/>
      <c r="C54" s="80"/>
      <c r="D54" s="80"/>
      <c r="E54" s="80"/>
      <c r="F54" s="80"/>
      <c r="G54" s="80"/>
    </row>
    <row r="55" spans="2:7" ht="19.5" customHeight="1">
      <c r="B55" s="80"/>
      <c r="C55" s="80"/>
      <c r="D55" s="80"/>
      <c r="E55" s="80"/>
      <c r="F55" s="80"/>
      <c r="G55" s="80"/>
    </row>
    <row r="56" spans="1:7" ht="19.5" customHeight="1">
      <c r="A56" s="3" t="s">
        <v>78</v>
      </c>
      <c r="B56" s="80"/>
      <c r="C56" s="80"/>
      <c r="D56" s="80"/>
      <c r="E56" s="80"/>
      <c r="F56" s="80"/>
      <c r="G56" s="80"/>
    </row>
    <row r="57" spans="2:7" ht="19.5" customHeight="1">
      <c r="B57" s="80"/>
      <c r="C57" s="80"/>
      <c r="D57" s="80"/>
      <c r="E57" s="80"/>
      <c r="F57" s="80"/>
      <c r="G57" s="80"/>
    </row>
    <row r="58" spans="2:7" ht="19.5" customHeight="1">
      <c r="B58" s="80"/>
      <c r="C58" s="80"/>
      <c r="D58" s="80"/>
      <c r="E58" s="80"/>
      <c r="F58" s="80"/>
      <c r="G58" s="80"/>
    </row>
    <row r="59" spans="2:7" ht="19.5" customHeight="1">
      <c r="B59" s="80"/>
      <c r="C59" s="80"/>
      <c r="D59" s="80"/>
      <c r="E59" s="80"/>
      <c r="F59" s="80"/>
      <c r="G59" s="80"/>
    </row>
    <row r="60" spans="2:7" ht="19.5" customHeight="1">
      <c r="B60" s="80"/>
      <c r="C60" s="80"/>
      <c r="D60" s="80"/>
      <c r="E60" s="80"/>
      <c r="F60" s="80"/>
      <c r="G60" s="80"/>
    </row>
    <row r="61" spans="2:7" ht="19.5" customHeight="1">
      <c r="B61" s="80"/>
      <c r="C61" s="80"/>
      <c r="D61" s="80"/>
      <c r="E61" s="80"/>
      <c r="F61" s="80"/>
      <c r="G61" s="80"/>
    </row>
    <row r="62" spans="2:7" ht="19.5" customHeight="1">
      <c r="B62" s="80"/>
      <c r="C62" s="80"/>
      <c r="D62" s="80"/>
      <c r="E62" s="80"/>
      <c r="F62" s="80"/>
      <c r="G62" s="80"/>
    </row>
    <row r="63" spans="2:7" ht="19.5" customHeight="1">
      <c r="B63" s="80"/>
      <c r="C63" s="80"/>
      <c r="D63" s="80"/>
      <c r="E63" s="80"/>
      <c r="F63" s="80"/>
      <c r="G63" s="80"/>
    </row>
    <row r="64" spans="2:7" ht="19.5" customHeight="1">
      <c r="B64" s="80"/>
      <c r="C64" s="80"/>
      <c r="D64" s="80"/>
      <c r="E64" s="80"/>
      <c r="F64" s="80"/>
      <c r="G64" s="80"/>
    </row>
    <row r="65" spans="2:7" ht="19.5" customHeight="1">
      <c r="B65" s="80"/>
      <c r="C65" s="80"/>
      <c r="D65" s="80"/>
      <c r="E65" s="80"/>
      <c r="F65" s="80"/>
      <c r="G65" s="80"/>
    </row>
    <row r="66" spans="2:7" ht="19.5" customHeight="1">
      <c r="B66" s="80"/>
      <c r="C66" s="80"/>
      <c r="D66" s="80"/>
      <c r="E66" s="80"/>
      <c r="F66" s="80"/>
      <c r="G66" s="80"/>
    </row>
    <row r="67" spans="2:7" ht="19.5" customHeight="1">
      <c r="B67" s="80"/>
      <c r="C67" s="80"/>
      <c r="D67" s="80"/>
      <c r="E67" s="80"/>
      <c r="F67" s="80"/>
      <c r="G67" s="80"/>
    </row>
    <row r="70" spans="2:7" ht="19.5" customHeight="1">
      <c r="B70" s="80"/>
      <c r="C70" s="80"/>
      <c r="D70" s="80"/>
      <c r="E70" s="80"/>
      <c r="F70" s="80"/>
      <c r="G70" s="80"/>
    </row>
    <row r="71" spans="2:7" ht="19.5" customHeight="1">
      <c r="B71" s="80"/>
      <c r="C71" s="80"/>
      <c r="D71" s="80"/>
      <c r="E71" s="80"/>
      <c r="F71" s="80"/>
      <c r="G71" s="80"/>
    </row>
    <row r="72" spans="2:7" ht="19.5" customHeight="1">
      <c r="B72" s="80"/>
      <c r="C72" s="80"/>
      <c r="D72" s="80"/>
      <c r="E72" s="80"/>
      <c r="F72" s="80"/>
      <c r="G72" s="80"/>
    </row>
    <row r="73" spans="2:7" ht="19.5" customHeight="1">
      <c r="B73" s="80"/>
      <c r="C73" s="80"/>
      <c r="D73" s="80"/>
      <c r="E73" s="80"/>
      <c r="F73" s="80"/>
      <c r="G73" s="80"/>
    </row>
    <row r="74" spans="2:7" ht="19.5" customHeight="1">
      <c r="B74" s="80"/>
      <c r="C74" s="80"/>
      <c r="D74" s="80"/>
      <c r="E74" s="80"/>
      <c r="F74" s="80"/>
      <c r="G74" s="80"/>
    </row>
    <row r="75" spans="1:7" ht="19.5" customHeight="1">
      <c r="A75" s="46" t="s">
        <v>301</v>
      </c>
      <c r="B75" s="80"/>
      <c r="C75" s="80"/>
      <c r="D75" s="80"/>
      <c r="E75" s="80"/>
      <c r="F75" s="80"/>
      <c r="G75" s="80"/>
    </row>
    <row r="76" spans="2:7" ht="19.5" customHeight="1">
      <c r="B76" s="80"/>
      <c r="C76" s="80"/>
      <c r="D76" s="80"/>
      <c r="E76" s="80"/>
      <c r="F76" s="80"/>
      <c r="G76" s="80"/>
    </row>
    <row r="77" spans="2:7" ht="19.5" customHeight="1">
      <c r="B77" s="80"/>
      <c r="C77" s="80"/>
      <c r="D77" s="80"/>
      <c r="E77" s="80"/>
      <c r="F77" s="80"/>
      <c r="G77" s="80"/>
    </row>
    <row r="78" spans="2:7" ht="19.5" customHeight="1">
      <c r="B78" s="80"/>
      <c r="C78" s="80"/>
      <c r="D78" s="80"/>
      <c r="E78" s="80"/>
      <c r="F78" s="80"/>
      <c r="G78" s="80"/>
    </row>
    <row r="79" spans="2:7" ht="19.5" customHeight="1">
      <c r="B79" s="80"/>
      <c r="C79" s="80"/>
      <c r="D79" s="80"/>
      <c r="E79" s="80"/>
      <c r="F79" s="80"/>
      <c r="G79" s="80"/>
    </row>
    <row r="80" spans="2:7" ht="19.5" customHeight="1">
      <c r="B80" s="80"/>
      <c r="C80" s="80"/>
      <c r="D80" s="80"/>
      <c r="E80" s="80"/>
      <c r="F80" s="80"/>
      <c r="G80" s="80"/>
    </row>
    <row r="81" spans="2:7" ht="19.5" customHeight="1">
      <c r="B81" s="80"/>
      <c r="C81" s="80"/>
      <c r="D81" s="80"/>
      <c r="E81" s="80"/>
      <c r="F81" s="80"/>
      <c r="G81" s="80"/>
    </row>
    <row r="82" spans="2:7" ht="19.5" customHeight="1">
      <c r="B82" s="80"/>
      <c r="C82" s="80"/>
      <c r="D82" s="80"/>
      <c r="E82" s="80"/>
      <c r="F82" s="80"/>
      <c r="G82" s="80"/>
    </row>
    <row r="83" spans="2:7" ht="19.5" customHeight="1">
      <c r="B83" s="80"/>
      <c r="C83" s="80"/>
      <c r="D83" s="80"/>
      <c r="E83" s="80"/>
      <c r="F83" s="80"/>
      <c r="G83" s="80"/>
    </row>
    <row r="84" spans="2:7" ht="19.5" customHeight="1">
      <c r="B84" s="80"/>
      <c r="C84" s="80"/>
      <c r="D84" s="80"/>
      <c r="E84" s="80"/>
      <c r="F84" s="80"/>
      <c r="G84" s="80"/>
    </row>
    <row r="85" spans="2:7" ht="19.5" customHeight="1">
      <c r="B85" s="80"/>
      <c r="C85" s="80"/>
      <c r="D85" s="80"/>
      <c r="E85" s="80"/>
      <c r="F85" s="80"/>
      <c r="G85" s="80"/>
    </row>
    <row r="86" spans="2:7" ht="19.5" customHeight="1">
      <c r="B86" s="80"/>
      <c r="C86" s="80"/>
      <c r="D86" s="80"/>
      <c r="E86" s="80"/>
      <c r="F86" s="80"/>
      <c r="G86" s="80"/>
    </row>
    <row r="87" spans="2:7" ht="19.5" customHeight="1">
      <c r="B87" s="80"/>
      <c r="C87" s="80"/>
      <c r="D87" s="80"/>
      <c r="E87" s="80"/>
      <c r="F87" s="80"/>
      <c r="G87" s="80"/>
    </row>
    <row r="88" spans="2:7" ht="19.5" customHeight="1">
      <c r="B88" s="80"/>
      <c r="C88" s="80"/>
      <c r="D88" s="80"/>
      <c r="E88" s="80"/>
      <c r="F88" s="80"/>
      <c r="G88" s="80"/>
    </row>
    <row r="89" spans="2:7" ht="19.5" customHeight="1">
      <c r="B89" s="80"/>
      <c r="C89" s="80"/>
      <c r="D89" s="80"/>
      <c r="E89" s="80"/>
      <c r="F89" s="80"/>
      <c r="G89" s="80"/>
    </row>
    <row r="90" spans="2:7" ht="19.5" customHeight="1">
      <c r="B90" s="80"/>
      <c r="C90" s="80"/>
      <c r="D90" s="80"/>
      <c r="E90" s="80"/>
      <c r="F90" s="80"/>
      <c r="G90" s="80"/>
    </row>
    <row r="91" spans="2:7" ht="19.5" customHeight="1">
      <c r="B91" s="80"/>
      <c r="C91" s="80"/>
      <c r="D91" s="80"/>
      <c r="E91" s="80"/>
      <c r="F91" s="80"/>
      <c r="G91" s="80"/>
    </row>
    <row r="92" spans="2:7" ht="19.5" customHeight="1">
      <c r="B92" s="80"/>
      <c r="C92" s="80"/>
      <c r="D92" s="80"/>
      <c r="E92" s="80"/>
      <c r="F92" s="80"/>
      <c r="G92" s="80"/>
    </row>
    <row r="93" spans="2:7" ht="19.5" customHeight="1">
      <c r="B93" s="80"/>
      <c r="C93" s="80"/>
      <c r="D93" s="80"/>
      <c r="E93" s="80"/>
      <c r="F93" s="80"/>
      <c r="G93" s="80"/>
    </row>
    <row r="94" spans="2:7" ht="19.5" customHeight="1">
      <c r="B94" s="80"/>
      <c r="C94" s="80"/>
      <c r="D94" s="80"/>
      <c r="E94" s="80"/>
      <c r="F94" s="80"/>
      <c r="G94" s="80"/>
    </row>
    <row r="95" spans="2:7" ht="19.5" customHeight="1">
      <c r="B95" s="80"/>
      <c r="C95" s="80"/>
      <c r="D95" s="80"/>
      <c r="E95" s="80"/>
      <c r="F95" s="80"/>
      <c r="G95" s="80"/>
    </row>
  </sheetData>
  <mergeCells count="5">
    <mergeCell ref="B42:I42"/>
    <mergeCell ref="A4:I4"/>
    <mergeCell ref="A9:A10"/>
    <mergeCell ref="B9:E9"/>
    <mergeCell ref="F9:I9"/>
  </mergeCells>
  <printOptions horizontalCentered="1"/>
  <pageMargins left="0.35433070866141736" right="0.35433070866141736" top="0.5511811023622047" bottom="0.5118110236220472" header="0.35433070866141736" footer="0.5118110236220472"/>
  <pageSetup fitToHeight="1" fitToWidth="1" horizontalDpi="600" verticalDpi="600" orientation="portrait" paperSize="9" scale="52" r:id="rId3"/>
  <headerFooter alignWithMargins="0">
    <oddHeader>&amp;L&amp;G</oddHeader>
  </headerFooter>
  <drawing r:id="rId1"/>
  <legacyDrawingHF r:id="rId2"/>
</worksheet>
</file>

<file path=xl/worksheets/sheet9.xml><?xml version="1.0" encoding="utf-8"?>
<worksheet xmlns="http://schemas.openxmlformats.org/spreadsheetml/2006/main" xmlns:r="http://schemas.openxmlformats.org/officeDocument/2006/relationships">
  <dimension ref="A1:X63"/>
  <sheetViews>
    <sheetView workbookViewId="0" topLeftCell="A1">
      <selection activeCell="A1" sqref="A1"/>
    </sheetView>
  </sheetViews>
  <sheetFormatPr defaultColWidth="9.00390625" defaultRowHeight="13.5" outlineLevelCol="1"/>
  <cols>
    <col min="1" max="1" width="6.75390625" style="197" customWidth="1"/>
    <col min="2" max="2" width="29.625" style="197" bestFit="1" customWidth="1"/>
    <col min="3" max="5" width="15.625" style="198" hidden="1" customWidth="1" outlineLevel="1"/>
    <col min="6" max="6" width="0" style="197" hidden="1" customWidth="1" outlineLevel="1"/>
    <col min="7" max="9" width="15.625" style="198" hidden="1" customWidth="1" outlineLevel="1"/>
    <col min="10" max="10" width="1.75390625" style="197" hidden="1" customWidth="1" outlineLevel="1"/>
    <col min="11" max="11" width="12.625" style="198" hidden="1" customWidth="1" outlineLevel="1"/>
    <col min="12" max="12" width="1.75390625" style="197" hidden="1" customWidth="1" outlineLevel="1"/>
    <col min="13" max="15" width="15.625" style="198" hidden="1" customWidth="1" outlineLevel="1"/>
    <col min="16" max="16" width="0" style="197" hidden="1" customWidth="1" outlineLevel="1"/>
    <col min="17" max="17" width="15.625" style="197" hidden="1" customWidth="1" outlineLevel="1" collapsed="1"/>
    <col min="18" max="19" width="15.625" style="197" hidden="1" customWidth="1" outlineLevel="1"/>
    <col min="20" max="20" width="0" style="197" hidden="1" customWidth="1" outlineLevel="1"/>
    <col min="21" max="21" width="15.625" style="197" customWidth="1" collapsed="1"/>
    <col min="22" max="23" width="15.625" style="197" customWidth="1"/>
    <col min="24" max="24" width="21.25390625" style="197" customWidth="1"/>
    <col min="25" max="16384" width="9.00390625" style="197" customWidth="1"/>
  </cols>
  <sheetData>
    <row r="1" spans="13:15" ht="14.25" thickBot="1">
      <c r="M1" s="199" t="s">
        <v>314</v>
      </c>
      <c r="N1" s="200"/>
      <c r="O1" s="200"/>
    </row>
    <row r="2" spans="3:23" ht="14.25">
      <c r="C2" s="198" t="s">
        <v>315</v>
      </c>
      <c r="G2" s="201" t="s">
        <v>316</v>
      </c>
      <c r="K2" s="201" t="s">
        <v>317</v>
      </c>
      <c r="M2" s="202" t="s">
        <v>318</v>
      </c>
      <c r="N2" s="203"/>
      <c r="O2" s="204"/>
      <c r="Q2" s="201" t="s">
        <v>319</v>
      </c>
      <c r="R2" s="198"/>
      <c r="S2" s="198"/>
      <c r="U2" s="201" t="s">
        <v>320</v>
      </c>
      <c r="V2" s="198"/>
      <c r="W2" s="198"/>
    </row>
    <row r="3" spans="2:23" ht="13.5">
      <c r="B3" s="197" t="s">
        <v>150</v>
      </c>
      <c r="C3" s="198" t="s">
        <v>321</v>
      </c>
      <c r="D3" s="198" t="s">
        <v>322</v>
      </c>
      <c r="E3" s="198" t="s">
        <v>323</v>
      </c>
      <c r="G3" s="198" t="s">
        <v>321</v>
      </c>
      <c r="H3" s="198" t="s">
        <v>322</v>
      </c>
      <c r="I3" s="198" t="s">
        <v>323</v>
      </c>
      <c r="K3" s="201" t="s">
        <v>322</v>
      </c>
      <c r="M3" s="205" t="s">
        <v>321</v>
      </c>
      <c r="N3" s="206" t="s">
        <v>322</v>
      </c>
      <c r="O3" s="207" t="s">
        <v>323</v>
      </c>
      <c r="Q3" s="198" t="s">
        <v>321</v>
      </c>
      <c r="R3" s="198" t="s">
        <v>322</v>
      </c>
      <c r="S3" s="198" t="s">
        <v>323</v>
      </c>
      <c r="U3" s="198" t="s">
        <v>321</v>
      </c>
      <c r="V3" s="198" t="s">
        <v>322</v>
      </c>
      <c r="W3" s="198" t="s">
        <v>323</v>
      </c>
    </row>
    <row r="4" spans="2:23" ht="13.5">
      <c r="B4" s="195" t="s">
        <v>151</v>
      </c>
      <c r="C4" s="198">
        <v>-3280302373</v>
      </c>
      <c r="D4" s="198">
        <v>-22951</v>
      </c>
      <c r="E4" s="198">
        <v>-3280325324</v>
      </c>
      <c r="G4" s="198">
        <v>-3233785154</v>
      </c>
      <c r="H4" s="198">
        <v>4828</v>
      </c>
      <c r="I4" s="198">
        <v>-3233780326</v>
      </c>
      <c r="M4" s="205">
        <v>-3233785154</v>
      </c>
      <c r="N4" s="206">
        <v>4828</v>
      </c>
      <c r="O4" s="207">
        <v>-3233780326</v>
      </c>
      <c r="Q4" s="198">
        <v>-3193098030</v>
      </c>
      <c r="R4" s="198">
        <v>0</v>
      </c>
      <c r="S4" s="198">
        <v>-3193098030</v>
      </c>
      <c r="U4" s="198">
        <v>-9707185557</v>
      </c>
      <c r="V4" s="198">
        <v>-18123</v>
      </c>
      <c r="W4" s="198">
        <v>-9707203680</v>
      </c>
    </row>
    <row r="5" spans="2:23" ht="13.5">
      <c r="B5" s="195" t="s">
        <v>152</v>
      </c>
      <c r="C5" s="198">
        <v>-697743945</v>
      </c>
      <c r="D5" s="198">
        <v>0</v>
      </c>
      <c r="E5" s="198">
        <v>-697743945</v>
      </c>
      <c r="G5" s="198">
        <v>-685990705</v>
      </c>
      <c r="H5" s="198">
        <v>0</v>
      </c>
      <c r="I5" s="198">
        <v>-685990705</v>
      </c>
      <c r="M5" s="205">
        <v>-685990705</v>
      </c>
      <c r="N5" s="206">
        <v>0</v>
      </c>
      <c r="O5" s="207">
        <v>-685990705</v>
      </c>
      <c r="Q5" s="198">
        <v>-672154543</v>
      </c>
      <c r="R5" s="198">
        <v>0</v>
      </c>
      <c r="S5" s="198">
        <v>-672154543</v>
      </c>
      <c r="U5" s="198">
        <v>-2055889193</v>
      </c>
      <c r="V5" s="198">
        <v>0</v>
      </c>
      <c r="W5" s="198">
        <v>-2055889193</v>
      </c>
    </row>
    <row r="6" spans="2:23" ht="13.5">
      <c r="B6" s="195" t="s">
        <v>153</v>
      </c>
      <c r="C6" s="198">
        <v>-47187036</v>
      </c>
      <c r="D6" s="198">
        <v>0</v>
      </c>
      <c r="E6" s="198">
        <v>-47187036</v>
      </c>
      <c r="G6" s="198">
        <v>-46550073</v>
      </c>
      <c r="H6" s="198">
        <v>0</v>
      </c>
      <c r="I6" s="198">
        <v>-46550073</v>
      </c>
      <c r="M6" s="205">
        <v>-46550073</v>
      </c>
      <c r="N6" s="206">
        <v>0</v>
      </c>
      <c r="O6" s="207">
        <v>-46550073</v>
      </c>
      <c r="Q6" s="198">
        <v>-48678179</v>
      </c>
      <c r="R6" s="198">
        <v>0</v>
      </c>
      <c r="S6" s="198">
        <v>-48678179</v>
      </c>
      <c r="U6" s="198">
        <v>-142415288</v>
      </c>
      <c r="V6" s="198">
        <v>0</v>
      </c>
      <c r="W6" s="198">
        <v>-142415288</v>
      </c>
    </row>
    <row r="7" spans="2:23" ht="13.5">
      <c r="B7" s="195" t="s">
        <v>154</v>
      </c>
      <c r="C7" s="198">
        <v>-6044721</v>
      </c>
      <c r="D7" s="198">
        <v>-12300</v>
      </c>
      <c r="E7" s="198">
        <v>-6057021</v>
      </c>
      <c r="G7" s="198">
        <v>-5487002</v>
      </c>
      <c r="H7" s="198">
        <v>-12600</v>
      </c>
      <c r="I7" s="198">
        <v>-5499602</v>
      </c>
      <c r="M7" s="205">
        <v>-5487002</v>
      </c>
      <c r="N7" s="206">
        <v>-12600</v>
      </c>
      <c r="O7" s="207">
        <v>-5499602</v>
      </c>
      <c r="Q7" s="198">
        <v>-7435704</v>
      </c>
      <c r="R7" s="198">
        <v>-15000</v>
      </c>
      <c r="S7" s="198">
        <v>-7450704</v>
      </c>
      <c r="U7" s="198">
        <v>-18967427</v>
      </c>
      <c r="V7" s="198">
        <v>-39900</v>
      </c>
      <c r="W7" s="198">
        <v>-19007327</v>
      </c>
    </row>
    <row r="8" spans="2:23" ht="13.5">
      <c r="B8" s="195" t="s">
        <v>155</v>
      </c>
      <c r="C8" s="198">
        <v>-42535255</v>
      </c>
      <c r="D8" s="198">
        <v>-9405549295</v>
      </c>
      <c r="E8" s="198">
        <v>-9448084550</v>
      </c>
      <c r="G8" s="198">
        <v>-41324890</v>
      </c>
      <c r="H8" s="198">
        <v>-9512279717</v>
      </c>
      <c r="I8" s="198">
        <v>-9553604607</v>
      </c>
      <c r="K8" s="198">
        <v>15426000</v>
      </c>
      <c r="M8" s="205">
        <v>-41324890</v>
      </c>
      <c r="N8" s="206">
        <v>-9496853717</v>
      </c>
      <c r="O8" s="207">
        <v>-9538178607</v>
      </c>
      <c r="Q8" s="198">
        <v>-40353121</v>
      </c>
      <c r="R8" s="198">
        <v>-9382873874</v>
      </c>
      <c r="S8" s="198">
        <v>-9423226995</v>
      </c>
      <c r="U8" s="198">
        <v>-124213266</v>
      </c>
      <c r="V8" s="198">
        <v>-28285276886</v>
      </c>
      <c r="W8" s="198">
        <v>-28409490152</v>
      </c>
    </row>
    <row r="9" spans="2:23" ht="13.5">
      <c r="B9" s="195" t="s">
        <v>156</v>
      </c>
      <c r="C9" s="198">
        <v>0</v>
      </c>
      <c r="D9" s="198">
        <v>-3030709768</v>
      </c>
      <c r="E9" s="198">
        <v>-3030709768</v>
      </c>
      <c r="G9" s="198">
        <v>0</v>
      </c>
      <c r="H9" s="198">
        <v>-1686171437</v>
      </c>
      <c r="I9" s="198">
        <v>-1686171437</v>
      </c>
      <c r="K9" s="198">
        <v>-44017184</v>
      </c>
      <c r="M9" s="205">
        <v>0</v>
      </c>
      <c r="N9" s="206">
        <v>-1730188621</v>
      </c>
      <c r="O9" s="207">
        <v>-1730188621</v>
      </c>
      <c r="Q9" s="198">
        <v>0</v>
      </c>
      <c r="R9" s="198">
        <v>-2501495398</v>
      </c>
      <c r="S9" s="198">
        <v>-2501495398</v>
      </c>
      <c r="U9" s="198">
        <v>0</v>
      </c>
      <c r="V9" s="198">
        <v>-7262393787</v>
      </c>
      <c r="W9" s="198">
        <v>-7262393787</v>
      </c>
    </row>
    <row r="10" spans="2:23" ht="13.5">
      <c r="B10" s="195" t="s">
        <v>157</v>
      </c>
      <c r="C10" s="198">
        <v>0</v>
      </c>
      <c r="D10" s="198">
        <v>-314112</v>
      </c>
      <c r="E10" s="198">
        <v>-314112</v>
      </c>
      <c r="G10" s="198">
        <v>0</v>
      </c>
      <c r="H10" s="198">
        <v>-299958</v>
      </c>
      <c r="I10" s="198">
        <v>-299958</v>
      </c>
      <c r="M10" s="205">
        <v>0</v>
      </c>
      <c r="N10" s="206">
        <v>-299958</v>
      </c>
      <c r="O10" s="207">
        <v>-299958</v>
      </c>
      <c r="Q10" s="198">
        <v>0</v>
      </c>
      <c r="R10" s="198">
        <v>-257106</v>
      </c>
      <c r="S10" s="198">
        <v>-257106</v>
      </c>
      <c r="U10" s="198">
        <v>0</v>
      </c>
      <c r="V10" s="198">
        <v>-871176</v>
      </c>
      <c r="W10" s="198">
        <v>-871176</v>
      </c>
    </row>
    <row r="11" spans="2:23" ht="13.5">
      <c r="B11" s="195" t="s">
        <v>158</v>
      </c>
      <c r="C11" s="198">
        <v>-11280245</v>
      </c>
      <c r="D11" s="198">
        <v>-35034</v>
      </c>
      <c r="E11" s="198">
        <v>-11315279</v>
      </c>
      <c r="G11" s="198">
        <v>-11189410</v>
      </c>
      <c r="H11" s="198">
        <v>-90845</v>
      </c>
      <c r="I11" s="198">
        <v>-11280255</v>
      </c>
      <c r="M11" s="205">
        <v>-11189410</v>
      </c>
      <c r="N11" s="206">
        <v>-90845</v>
      </c>
      <c r="O11" s="207">
        <v>-11280255</v>
      </c>
      <c r="Q11" s="198">
        <v>-10925946</v>
      </c>
      <c r="R11" s="198">
        <v>-55480</v>
      </c>
      <c r="S11" s="198">
        <v>-10981426</v>
      </c>
      <c r="U11" s="198">
        <v>-33395601</v>
      </c>
      <c r="V11" s="198">
        <v>-181359</v>
      </c>
      <c r="W11" s="198">
        <v>-33576960</v>
      </c>
    </row>
    <row r="12" spans="2:23" ht="13.5">
      <c r="B12" s="195" t="s">
        <v>159</v>
      </c>
      <c r="C12" s="198">
        <v>9276399</v>
      </c>
      <c r="D12" s="198">
        <v>136858</v>
      </c>
      <c r="E12" s="198">
        <v>9413257</v>
      </c>
      <c r="G12" s="198">
        <v>8390959</v>
      </c>
      <c r="H12" s="198">
        <v>124156</v>
      </c>
      <c r="I12" s="198">
        <v>8515115</v>
      </c>
      <c r="M12" s="205">
        <v>8390959</v>
      </c>
      <c r="N12" s="206">
        <v>124156</v>
      </c>
      <c r="O12" s="207">
        <v>8515115</v>
      </c>
      <c r="Q12" s="198">
        <v>7362885</v>
      </c>
      <c r="R12" s="198">
        <v>103004</v>
      </c>
      <c r="S12" s="198">
        <v>7465889</v>
      </c>
      <c r="U12" s="198">
        <v>25030243</v>
      </c>
      <c r="V12" s="198">
        <v>364018</v>
      </c>
      <c r="W12" s="198">
        <v>25394261</v>
      </c>
    </row>
    <row r="13" spans="1:23" s="210" customFormat="1" ht="13.5">
      <c r="A13" s="208" t="s">
        <v>324</v>
      </c>
      <c r="B13" s="208"/>
      <c r="C13" s="209">
        <v>-4075817176</v>
      </c>
      <c r="D13" s="209">
        <v>-12436506602</v>
      </c>
      <c r="E13" s="209">
        <v>-16512323778</v>
      </c>
      <c r="G13" s="209">
        <v>-4015936275</v>
      </c>
      <c r="H13" s="209">
        <v>-11198725573</v>
      </c>
      <c r="I13" s="209">
        <v>-15214661848</v>
      </c>
      <c r="K13" s="209">
        <v>-28591184</v>
      </c>
      <c r="M13" s="211">
        <v>-4015936275</v>
      </c>
      <c r="N13" s="212">
        <v>-11227316757</v>
      </c>
      <c r="O13" s="213">
        <v>-15243253032</v>
      </c>
      <c r="Q13" s="209">
        <v>-3965282638</v>
      </c>
      <c r="R13" s="209">
        <v>-11884593854</v>
      </c>
      <c r="S13" s="209">
        <v>-15849876492</v>
      </c>
      <c r="U13" s="209">
        <v>-12057036089</v>
      </c>
      <c r="V13" s="209">
        <v>-35548417213</v>
      </c>
      <c r="W13" s="209">
        <v>-47605453302</v>
      </c>
    </row>
    <row r="14" spans="2:23" ht="13.5">
      <c r="B14" t="s">
        <v>160</v>
      </c>
      <c r="C14" s="198">
        <v>22763289</v>
      </c>
      <c r="D14" s="198">
        <v>856129245</v>
      </c>
      <c r="E14" s="198">
        <v>878892534</v>
      </c>
      <c r="G14" s="198">
        <v>23361753</v>
      </c>
      <c r="H14" s="198">
        <v>434325213</v>
      </c>
      <c r="I14" s="198">
        <v>457686966</v>
      </c>
      <c r="M14" s="205">
        <v>23361753</v>
      </c>
      <c r="N14" s="206">
        <v>434325213</v>
      </c>
      <c r="O14" s="207">
        <v>457686966</v>
      </c>
      <c r="Q14" s="198">
        <v>22568135</v>
      </c>
      <c r="R14" s="198">
        <v>792505884</v>
      </c>
      <c r="S14" s="198">
        <v>815074019</v>
      </c>
      <c r="U14" s="198">
        <v>68693177</v>
      </c>
      <c r="V14" s="198">
        <v>2082960342</v>
      </c>
      <c r="W14" s="198">
        <v>2151653519</v>
      </c>
    </row>
    <row r="15" spans="2:23" ht="13.5">
      <c r="B15" t="s">
        <v>165</v>
      </c>
      <c r="C15" s="198">
        <v>1225853867</v>
      </c>
      <c r="D15" s="198">
        <v>312365040</v>
      </c>
      <c r="E15" s="198">
        <v>1538218907</v>
      </c>
      <c r="G15" s="198">
        <v>1191920784</v>
      </c>
      <c r="H15" s="198">
        <v>322201771</v>
      </c>
      <c r="I15" s="198">
        <v>1514122555</v>
      </c>
      <c r="M15" s="205">
        <v>1191920784</v>
      </c>
      <c r="N15" s="206">
        <v>322201771</v>
      </c>
      <c r="O15" s="207">
        <v>1514122555</v>
      </c>
      <c r="Q15" s="198">
        <v>1192883882</v>
      </c>
      <c r="R15" s="198">
        <v>311388685</v>
      </c>
      <c r="S15" s="198">
        <v>1504272567</v>
      </c>
      <c r="U15" s="198">
        <v>3610658533</v>
      </c>
      <c r="V15" s="198">
        <v>945955496</v>
      </c>
      <c r="W15" s="198">
        <v>4556614029</v>
      </c>
    </row>
    <row r="16" spans="2:23" ht="13.5">
      <c r="B16" t="s">
        <v>166</v>
      </c>
      <c r="C16" s="198">
        <v>391414276</v>
      </c>
      <c r="D16" s="198">
        <v>0</v>
      </c>
      <c r="E16" s="198">
        <v>391414276</v>
      </c>
      <c r="G16" s="198">
        <v>384313199</v>
      </c>
      <c r="H16" s="198">
        <v>0</v>
      </c>
      <c r="I16" s="198">
        <v>384313199</v>
      </c>
      <c r="M16" s="205">
        <v>384313199</v>
      </c>
      <c r="N16" s="206">
        <v>0</v>
      </c>
      <c r="O16" s="207">
        <v>384313199</v>
      </c>
      <c r="Q16" s="198">
        <v>368791562</v>
      </c>
      <c r="R16" s="198">
        <v>0</v>
      </c>
      <c r="S16" s="198">
        <v>368791562</v>
      </c>
      <c r="U16" s="198">
        <v>1144519037</v>
      </c>
      <c r="V16" s="198">
        <v>0</v>
      </c>
      <c r="W16" s="198">
        <v>1144519037</v>
      </c>
    </row>
    <row r="17" spans="2:23" ht="13.5">
      <c r="B17" t="s">
        <v>172</v>
      </c>
      <c r="C17" s="198">
        <v>0</v>
      </c>
      <c r="D17" s="198">
        <v>68579552</v>
      </c>
      <c r="E17" s="198">
        <v>68579552</v>
      </c>
      <c r="G17" s="198">
        <v>0</v>
      </c>
      <c r="H17" s="198">
        <v>229279937</v>
      </c>
      <c r="I17" s="198">
        <v>229279937</v>
      </c>
      <c r="M17" s="205">
        <v>0</v>
      </c>
      <c r="N17" s="206">
        <v>229279937</v>
      </c>
      <c r="O17" s="207">
        <v>229279937</v>
      </c>
      <c r="Q17" s="198">
        <v>0</v>
      </c>
      <c r="R17" s="198">
        <v>55081139</v>
      </c>
      <c r="S17" s="198">
        <v>55081139</v>
      </c>
      <c r="U17" s="198">
        <v>0</v>
      </c>
      <c r="V17" s="198">
        <v>352940628</v>
      </c>
      <c r="W17" s="198">
        <v>352940628</v>
      </c>
    </row>
    <row r="18" spans="2:23" ht="13.5">
      <c r="B18" t="s">
        <v>173</v>
      </c>
      <c r="C18" s="198">
        <v>163942588</v>
      </c>
      <c r="D18" s="198">
        <v>4959991027</v>
      </c>
      <c r="E18" s="198">
        <v>5123933615</v>
      </c>
      <c r="G18" s="198">
        <v>167589298</v>
      </c>
      <c r="H18" s="198">
        <v>4941917509</v>
      </c>
      <c r="I18" s="198">
        <v>5109506807</v>
      </c>
      <c r="M18" s="205">
        <v>167589298</v>
      </c>
      <c r="N18" s="206">
        <v>4941917509</v>
      </c>
      <c r="O18" s="207">
        <v>5109506807</v>
      </c>
      <c r="Q18" s="198">
        <v>138236684</v>
      </c>
      <c r="R18" s="198">
        <v>4726054013</v>
      </c>
      <c r="S18" s="198">
        <v>4864290697</v>
      </c>
      <c r="U18" s="198">
        <v>469768570</v>
      </c>
      <c r="V18" s="198">
        <v>14627962549</v>
      </c>
      <c r="W18" s="198">
        <v>15097731119</v>
      </c>
    </row>
    <row r="19" spans="2:23" ht="13.5">
      <c r="B19" t="s">
        <v>161</v>
      </c>
      <c r="C19" s="198">
        <v>139617612</v>
      </c>
      <c r="D19" s="198">
        <v>579489571</v>
      </c>
      <c r="E19" s="198">
        <v>719107183</v>
      </c>
      <c r="G19" s="198">
        <v>146700858</v>
      </c>
      <c r="H19" s="198">
        <v>615000970</v>
      </c>
      <c r="I19" s="198">
        <v>761701828</v>
      </c>
      <c r="M19" s="205">
        <v>146700858</v>
      </c>
      <c r="N19" s="206">
        <v>615000970</v>
      </c>
      <c r="O19" s="207">
        <v>761701828</v>
      </c>
      <c r="Q19" s="198">
        <v>136547074</v>
      </c>
      <c r="R19" s="198">
        <v>606535836</v>
      </c>
      <c r="S19" s="198">
        <v>743082910</v>
      </c>
      <c r="U19" s="198">
        <v>422865544</v>
      </c>
      <c r="V19" s="198">
        <v>1801026377</v>
      </c>
      <c r="W19" s="198">
        <v>2223891921</v>
      </c>
    </row>
    <row r="20" spans="2:23" ht="13.5">
      <c r="B20" t="s">
        <v>174</v>
      </c>
      <c r="C20" s="198">
        <v>11464639</v>
      </c>
      <c r="D20" s="198">
        <v>21568166</v>
      </c>
      <c r="E20" s="198">
        <v>33032805</v>
      </c>
      <c r="G20" s="198">
        <v>1976467</v>
      </c>
      <c r="H20" s="198">
        <v>2999836</v>
      </c>
      <c r="I20" s="198">
        <v>4976303</v>
      </c>
      <c r="M20" s="205">
        <v>1976467</v>
      </c>
      <c r="N20" s="206">
        <v>2999836</v>
      </c>
      <c r="O20" s="207">
        <v>4976303</v>
      </c>
      <c r="Q20" s="198">
        <v>6175285</v>
      </c>
      <c r="R20" s="198">
        <v>10516213</v>
      </c>
      <c r="S20" s="198">
        <v>16691498</v>
      </c>
      <c r="U20" s="198">
        <v>19616391</v>
      </c>
      <c r="V20" s="198">
        <v>35084215</v>
      </c>
      <c r="W20" s="198">
        <v>54700606</v>
      </c>
    </row>
    <row r="21" spans="2:23" ht="13.5">
      <c r="B21" t="s">
        <v>168</v>
      </c>
      <c r="C21" s="198">
        <v>4960221</v>
      </c>
      <c r="D21" s="198">
        <v>32610198</v>
      </c>
      <c r="E21" s="198">
        <v>37570419</v>
      </c>
      <c r="G21" s="198">
        <v>4772719</v>
      </c>
      <c r="H21" s="198">
        <v>31069369</v>
      </c>
      <c r="I21" s="198">
        <v>35842088</v>
      </c>
      <c r="M21" s="205">
        <v>4772719</v>
      </c>
      <c r="N21" s="206">
        <v>31069369</v>
      </c>
      <c r="O21" s="207">
        <v>35842088</v>
      </c>
      <c r="Q21" s="198">
        <v>5085352</v>
      </c>
      <c r="R21" s="198">
        <v>32348782</v>
      </c>
      <c r="S21" s="198">
        <v>37434134</v>
      </c>
      <c r="U21" s="198">
        <v>14818292</v>
      </c>
      <c r="V21" s="198">
        <v>96028349</v>
      </c>
      <c r="W21" s="198">
        <v>110846641</v>
      </c>
    </row>
    <row r="22" spans="2:23" ht="13.5">
      <c r="B22" t="s">
        <v>175</v>
      </c>
      <c r="C22" s="198">
        <v>34646542</v>
      </c>
      <c r="D22" s="198">
        <v>500860052</v>
      </c>
      <c r="E22" s="198">
        <v>535506594</v>
      </c>
      <c r="G22" s="198">
        <v>31364691</v>
      </c>
      <c r="H22" s="198">
        <v>611776240</v>
      </c>
      <c r="I22" s="198">
        <v>643140931</v>
      </c>
      <c r="M22" s="205">
        <v>31364691</v>
      </c>
      <c r="N22" s="206">
        <v>611776240</v>
      </c>
      <c r="O22" s="207">
        <v>643140931</v>
      </c>
      <c r="Q22" s="198">
        <v>31387339</v>
      </c>
      <c r="R22" s="198">
        <v>556907944</v>
      </c>
      <c r="S22" s="198">
        <v>588295283</v>
      </c>
      <c r="U22" s="198">
        <v>97398572</v>
      </c>
      <c r="V22" s="198">
        <v>1669544236</v>
      </c>
      <c r="W22" s="198">
        <v>1766942808</v>
      </c>
    </row>
    <row r="23" spans="2:23" ht="13.5">
      <c r="B23" t="s">
        <v>167</v>
      </c>
      <c r="C23" s="198">
        <v>0</v>
      </c>
      <c r="D23" s="198">
        <v>231234454</v>
      </c>
      <c r="E23" s="198">
        <v>231234454</v>
      </c>
      <c r="G23" s="198">
        <v>0</v>
      </c>
      <c r="H23" s="198">
        <v>232826201</v>
      </c>
      <c r="I23" s="198">
        <v>232826201</v>
      </c>
      <c r="M23" s="205">
        <v>0</v>
      </c>
      <c r="N23" s="206">
        <v>232826201</v>
      </c>
      <c r="O23" s="207">
        <v>232826201</v>
      </c>
      <c r="Q23" s="198">
        <v>0</v>
      </c>
      <c r="R23" s="198">
        <v>235272350</v>
      </c>
      <c r="S23" s="198">
        <v>235272350</v>
      </c>
      <c r="U23" s="198">
        <v>0</v>
      </c>
      <c r="V23" s="198">
        <v>699333005</v>
      </c>
      <c r="W23" s="198">
        <v>699333005</v>
      </c>
    </row>
    <row r="24" spans="2:23" ht="13.5">
      <c r="B24" t="s">
        <v>164</v>
      </c>
      <c r="C24" s="198">
        <v>0</v>
      </c>
      <c r="D24" s="198">
        <v>2694688</v>
      </c>
      <c r="E24" s="198">
        <v>2694688</v>
      </c>
      <c r="G24" s="198">
        <v>0</v>
      </c>
      <c r="H24" s="198">
        <v>2694688</v>
      </c>
      <c r="I24" s="198">
        <v>2694688</v>
      </c>
      <c r="M24" s="205">
        <v>0</v>
      </c>
      <c r="N24" s="206">
        <v>2694688</v>
      </c>
      <c r="O24" s="207">
        <v>2694688</v>
      </c>
      <c r="Q24" s="198">
        <v>0</v>
      </c>
      <c r="R24" s="198">
        <v>2694688</v>
      </c>
      <c r="S24" s="198">
        <v>2694688</v>
      </c>
      <c r="U24" s="198">
        <v>0</v>
      </c>
      <c r="V24" s="198">
        <v>8084064</v>
      </c>
      <c r="W24" s="198">
        <v>8084064</v>
      </c>
    </row>
    <row r="25" spans="2:23" ht="13.5">
      <c r="B25" t="s">
        <v>162</v>
      </c>
      <c r="C25" s="198">
        <v>214996105</v>
      </c>
      <c r="D25" s="198">
        <v>634535468</v>
      </c>
      <c r="E25" s="198">
        <v>849531573</v>
      </c>
      <c r="G25" s="198">
        <v>233758754</v>
      </c>
      <c r="H25" s="198">
        <v>544789129</v>
      </c>
      <c r="I25" s="198">
        <v>778547883</v>
      </c>
      <c r="M25" s="205">
        <v>233758754</v>
      </c>
      <c r="N25" s="206">
        <v>544789129</v>
      </c>
      <c r="O25" s="207">
        <v>778547883</v>
      </c>
      <c r="Q25" s="198">
        <v>320782731</v>
      </c>
      <c r="R25" s="198">
        <v>601780390</v>
      </c>
      <c r="S25" s="198">
        <v>922563121</v>
      </c>
      <c r="U25" s="198">
        <v>769537590</v>
      </c>
      <c r="V25" s="198">
        <v>1781104987</v>
      </c>
      <c r="W25" s="198">
        <v>2550642577</v>
      </c>
    </row>
    <row r="26" spans="2:23" ht="13.5">
      <c r="B26" t="s">
        <v>171</v>
      </c>
      <c r="C26" s="198">
        <v>6225334</v>
      </c>
      <c r="D26" s="198">
        <v>58920567</v>
      </c>
      <c r="E26" s="198">
        <v>65145901</v>
      </c>
      <c r="G26" s="198">
        <v>5627847</v>
      </c>
      <c r="H26" s="198">
        <v>59193416</v>
      </c>
      <c r="I26" s="198">
        <v>64821263</v>
      </c>
      <c r="M26" s="205">
        <v>5627847</v>
      </c>
      <c r="N26" s="206">
        <v>59193416</v>
      </c>
      <c r="O26" s="207">
        <v>64821263</v>
      </c>
      <c r="Q26" s="198">
        <v>5297835</v>
      </c>
      <c r="R26" s="198">
        <v>70984672</v>
      </c>
      <c r="S26" s="198">
        <v>76282507</v>
      </c>
      <c r="U26" s="198">
        <v>17151016</v>
      </c>
      <c r="V26" s="198">
        <v>189098655</v>
      </c>
      <c r="W26" s="198">
        <v>206249671</v>
      </c>
    </row>
    <row r="27" spans="2:23" ht="13.5">
      <c r="B27" t="s">
        <v>169</v>
      </c>
      <c r="C27" s="198">
        <v>794074</v>
      </c>
      <c r="D27" s="198">
        <v>2634121</v>
      </c>
      <c r="E27" s="198">
        <v>3428195</v>
      </c>
      <c r="G27" s="198">
        <v>646032</v>
      </c>
      <c r="H27" s="198">
        <v>2264101</v>
      </c>
      <c r="I27" s="198">
        <v>2910133</v>
      </c>
      <c r="M27" s="205">
        <v>646032</v>
      </c>
      <c r="N27" s="206">
        <v>2264101</v>
      </c>
      <c r="O27" s="207">
        <v>2910133</v>
      </c>
      <c r="Q27" s="198">
        <v>757589</v>
      </c>
      <c r="R27" s="198">
        <v>2763103</v>
      </c>
      <c r="S27" s="198">
        <v>3520692</v>
      </c>
      <c r="U27" s="198">
        <v>2197695</v>
      </c>
      <c r="V27" s="198">
        <v>7661325</v>
      </c>
      <c r="W27" s="198">
        <v>9859020</v>
      </c>
    </row>
    <row r="28" spans="2:23" ht="13.5">
      <c r="B28" t="s">
        <v>170</v>
      </c>
      <c r="C28" s="198">
        <v>2246015</v>
      </c>
      <c r="D28" s="198">
        <v>22056999</v>
      </c>
      <c r="E28" s="198">
        <v>24303014</v>
      </c>
      <c r="G28" s="198">
        <v>4021209</v>
      </c>
      <c r="H28" s="198">
        <v>8640883</v>
      </c>
      <c r="I28" s="198">
        <v>12662092</v>
      </c>
      <c r="M28" s="205">
        <v>4021209</v>
      </c>
      <c r="N28" s="206">
        <v>8640883</v>
      </c>
      <c r="O28" s="207">
        <v>12662092</v>
      </c>
      <c r="Q28" s="198">
        <v>67207</v>
      </c>
      <c r="R28" s="198">
        <v>-2981498</v>
      </c>
      <c r="S28" s="198">
        <v>-2914291</v>
      </c>
      <c r="U28" s="198">
        <v>6334431</v>
      </c>
      <c r="V28" s="198">
        <v>27716384</v>
      </c>
      <c r="W28" s="198">
        <v>34050815</v>
      </c>
    </row>
    <row r="29" spans="2:23" ht="13.5">
      <c r="B29" t="s">
        <v>176</v>
      </c>
      <c r="C29" s="198">
        <v>56603</v>
      </c>
      <c r="D29" s="198">
        <v>189497</v>
      </c>
      <c r="E29" s="198">
        <v>246100</v>
      </c>
      <c r="G29" s="198">
        <v>48004</v>
      </c>
      <c r="H29" s="198">
        <v>170196</v>
      </c>
      <c r="I29" s="198">
        <v>218200</v>
      </c>
      <c r="M29" s="205">
        <v>48004</v>
      </c>
      <c r="N29" s="206">
        <v>170196</v>
      </c>
      <c r="O29" s="207">
        <v>218200</v>
      </c>
      <c r="Q29" s="198">
        <v>1055494</v>
      </c>
      <c r="R29" s="198">
        <v>3742206</v>
      </c>
      <c r="S29" s="198">
        <v>4797700</v>
      </c>
      <c r="U29" s="198">
        <v>1160101</v>
      </c>
      <c r="V29" s="198">
        <v>4101899</v>
      </c>
      <c r="W29" s="198">
        <v>5262000</v>
      </c>
    </row>
    <row r="30" spans="2:23" ht="13.5">
      <c r="B30" t="s">
        <v>163</v>
      </c>
      <c r="C30" s="198">
        <v>414225165</v>
      </c>
      <c r="D30" s="198">
        <v>2636531017</v>
      </c>
      <c r="E30" s="198">
        <v>3050756182</v>
      </c>
      <c r="G30" s="198">
        <v>410443794</v>
      </c>
      <c r="H30" s="198">
        <v>2661379815</v>
      </c>
      <c r="I30" s="198">
        <v>3071823609</v>
      </c>
      <c r="M30" s="205">
        <v>410443794</v>
      </c>
      <c r="N30" s="206">
        <v>2661379815</v>
      </c>
      <c r="O30" s="207">
        <v>3071823609</v>
      </c>
      <c r="Q30" s="198">
        <v>405879001</v>
      </c>
      <c r="R30" s="198">
        <v>2707771857</v>
      </c>
      <c r="S30" s="198">
        <v>3113650858</v>
      </c>
      <c r="U30" s="198">
        <v>1230547960</v>
      </c>
      <c r="V30" s="198">
        <v>8005682689</v>
      </c>
      <c r="W30" s="198">
        <v>9236230649</v>
      </c>
    </row>
    <row r="31" spans="2:23" ht="13.5">
      <c r="B31" t="s">
        <v>178</v>
      </c>
      <c r="C31" s="198">
        <v>1506879</v>
      </c>
      <c r="D31" s="198">
        <v>222732060</v>
      </c>
      <c r="E31" s="198">
        <v>224238939</v>
      </c>
      <c r="G31" s="198">
        <v>1461334</v>
      </c>
      <c r="H31" s="198">
        <v>202326152</v>
      </c>
      <c r="I31" s="198">
        <v>203787486</v>
      </c>
      <c r="M31" s="205">
        <v>1461334</v>
      </c>
      <c r="N31" s="206">
        <v>202326152</v>
      </c>
      <c r="O31" s="207">
        <v>203787486</v>
      </c>
      <c r="Q31" s="198">
        <v>4131366</v>
      </c>
      <c r="R31" s="198">
        <v>198858422</v>
      </c>
      <c r="S31" s="198">
        <v>202989788</v>
      </c>
      <c r="U31" s="198">
        <v>7099579</v>
      </c>
      <c r="V31" s="198">
        <v>623916634</v>
      </c>
      <c r="W31" s="198">
        <v>631016213</v>
      </c>
    </row>
    <row r="32" spans="2:23" ht="13.5">
      <c r="B32" t="s">
        <v>177</v>
      </c>
      <c r="C32" s="198">
        <v>-4003835</v>
      </c>
      <c r="D32" s="198">
        <v>-71751701</v>
      </c>
      <c r="E32" s="198">
        <v>-75755536</v>
      </c>
      <c r="G32" s="198">
        <v>7394044</v>
      </c>
      <c r="H32" s="198">
        <v>-111562249</v>
      </c>
      <c r="I32" s="198">
        <v>-104168205</v>
      </c>
      <c r="M32" s="205">
        <v>7394044</v>
      </c>
      <c r="N32" s="206">
        <v>-111562249</v>
      </c>
      <c r="O32" s="207">
        <v>-104168205</v>
      </c>
      <c r="Q32" s="198">
        <v>-3853483</v>
      </c>
      <c r="R32" s="198">
        <v>-354846502</v>
      </c>
      <c r="S32" s="198">
        <v>-358699985</v>
      </c>
      <c r="U32" s="198">
        <v>-463274</v>
      </c>
      <c r="V32" s="198">
        <v>-538160452</v>
      </c>
      <c r="W32" s="198">
        <v>-538623726</v>
      </c>
    </row>
    <row r="33" spans="2:23" ht="13.5">
      <c r="B33" t="s">
        <v>179</v>
      </c>
      <c r="C33" s="198">
        <v>0</v>
      </c>
      <c r="D33" s="198">
        <v>0</v>
      </c>
      <c r="E33" s="198">
        <v>0</v>
      </c>
      <c r="G33" s="198">
        <v>0</v>
      </c>
      <c r="H33" s="198">
        <v>0</v>
      </c>
      <c r="I33" s="198">
        <v>0</v>
      </c>
      <c r="M33" s="205">
        <v>0</v>
      </c>
      <c r="N33" s="206">
        <v>0</v>
      </c>
      <c r="O33" s="207">
        <v>0</v>
      </c>
      <c r="Q33" s="198">
        <v>0</v>
      </c>
      <c r="R33" s="198">
        <v>1680000</v>
      </c>
      <c r="S33" s="198">
        <v>1680000</v>
      </c>
      <c r="U33" s="198">
        <v>0</v>
      </c>
      <c r="V33" s="198">
        <v>1680000</v>
      </c>
      <c r="W33" s="198">
        <v>1680000</v>
      </c>
    </row>
    <row r="34" spans="2:23" ht="13.5">
      <c r="B34" t="s">
        <v>303</v>
      </c>
      <c r="C34" s="198">
        <v>60480889</v>
      </c>
      <c r="D34" s="198">
        <v>224675346</v>
      </c>
      <c r="E34" s="198">
        <v>285156235</v>
      </c>
      <c r="G34" s="198">
        <v>59970517</v>
      </c>
      <c r="H34" s="198">
        <v>225790006</v>
      </c>
      <c r="I34" s="198">
        <v>285760523</v>
      </c>
      <c r="M34" s="205">
        <v>59970517</v>
      </c>
      <c r="N34" s="206">
        <v>225790006</v>
      </c>
      <c r="O34" s="207">
        <v>285760523</v>
      </c>
      <c r="Q34" s="198">
        <v>60426910</v>
      </c>
      <c r="R34" s="198">
        <v>181416972</v>
      </c>
      <c r="S34" s="198">
        <v>241843882</v>
      </c>
      <c r="U34" s="198">
        <v>180878316</v>
      </c>
      <c r="V34" s="198">
        <v>631882324</v>
      </c>
      <c r="W34" s="198">
        <v>812760640</v>
      </c>
    </row>
    <row r="35" spans="1:23" ht="13.5">
      <c r="A35" s="214" t="s">
        <v>325</v>
      </c>
      <c r="B35" s="196"/>
      <c r="C35" s="215">
        <v>2691190263</v>
      </c>
      <c r="D35" s="215">
        <v>11296045367</v>
      </c>
      <c r="E35" s="215">
        <v>13987235630</v>
      </c>
      <c r="G35" s="215">
        <v>2675371304</v>
      </c>
      <c r="H35" s="215">
        <v>11017083183</v>
      </c>
      <c r="I35" s="215">
        <v>13692454487</v>
      </c>
      <c r="K35" s="215">
        <v>0</v>
      </c>
      <c r="M35" s="216">
        <v>2675371304</v>
      </c>
      <c r="N35" s="217">
        <v>11017083183</v>
      </c>
      <c r="O35" s="218">
        <v>13692454487</v>
      </c>
      <c r="Q35" s="215">
        <v>2696219963</v>
      </c>
      <c r="R35" s="215">
        <v>10740475156</v>
      </c>
      <c r="S35" s="215">
        <v>13436695119</v>
      </c>
      <c r="U35" s="215">
        <v>8062781530</v>
      </c>
      <c r="V35" s="215">
        <v>33053603706</v>
      </c>
      <c r="W35" s="215">
        <v>41116385236</v>
      </c>
    </row>
    <row r="36" spans="1:24" ht="13.5">
      <c r="A36" s="219" t="s">
        <v>326</v>
      </c>
      <c r="B36" s="220"/>
      <c r="C36" s="221">
        <v>-1384626913</v>
      </c>
      <c r="D36" s="221">
        <v>-1140461235</v>
      </c>
      <c r="E36" s="221">
        <v>-2525088148</v>
      </c>
      <c r="G36" s="221">
        <v>-1340564971</v>
      </c>
      <c r="H36" s="221">
        <v>-181642390</v>
      </c>
      <c r="I36" s="221">
        <v>-1522207361</v>
      </c>
      <c r="K36" s="221">
        <v>-28591184</v>
      </c>
      <c r="M36" s="222">
        <v>-1340564971</v>
      </c>
      <c r="N36" s="223">
        <v>-210233574</v>
      </c>
      <c r="O36" s="224">
        <v>-1550798545</v>
      </c>
      <c r="Q36" s="221">
        <v>-1269062675</v>
      </c>
      <c r="R36" s="221">
        <v>-1144118698</v>
      </c>
      <c r="S36" s="221">
        <v>-2413181373</v>
      </c>
      <c r="U36" s="221">
        <v>-3994254559</v>
      </c>
      <c r="V36" s="221">
        <v>-2494813507</v>
      </c>
      <c r="W36" s="221">
        <v>-6489068066</v>
      </c>
      <c r="X36" s="197" t="s">
        <v>249</v>
      </c>
    </row>
    <row r="37" spans="2:23" ht="13.5">
      <c r="B37" t="s">
        <v>180</v>
      </c>
      <c r="C37" s="198">
        <v>-460795</v>
      </c>
      <c r="D37" s="198">
        <v>0</v>
      </c>
      <c r="E37" s="198">
        <v>-460795</v>
      </c>
      <c r="G37" s="198">
        <v>-357452</v>
      </c>
      <c r="H37" s="198">
        <v>0</v>
      </c>
      <c r="I37" s="198">
        <v>-357452</v>
      </c>
      <c r="M37" s="205">
        <v>-357452</v>
      </c>
      <c r="N37" s="206">
        <v>0</v>
      </c>
      <c r="O37" s="207">
        <v>-357452</v>
      </c>
      <c r="Q37" s="198">
        <v>-77289</v>
      </c>
      <c r="R37" s="198">
        <v>0</v>
      </c>
      <c r="S37" s="198">
        <v>-77289</v>
      </c>
      <c r="U37" s="198">
        <v>-895536</v>
      </c>
      <c r="V37" s="198">
        <v>0</v>
      </c>
      <c r="W37" s="198">
        <v>-895536</v>
      </c>
    </row>
    <row r="38" spans="2:23" ht="13.5">
      <c r="B38" t="s">
        <v>304</v>
      </c>
      <c r="C38" s="198">
        <v>0</v>
      </c>
      <c r="D38" s="198">
        <v>0</v>
      </c>
      <c r="E38" s="198">
        <v>0</v>
      </c>
      <c r="G38" s="198">
        <v>0</v>
      </c>
      <c r="H38" s="198">
        <v>0</v>
      </c>
      <c r="I38" s="198">
        <v>0</v>
      </c>
      <c r="M38" s="205">
        <v>0</v>
      </c>
      <c r="N38" s="206">
        <v>0</v>
      </c>
      <c r="O38" s="207">
        <v>0</v>
      </c>
      <c r="Q38" s="198">
        <v>0</v>
      </c>
      <c r="R38" s="198">
        <v>0</v>
      </c>
      <c r="S38" s="198">
        <v>0</v>
      </c>
      <c r="U38" s="198">
        <v>0</v>
      </c>
      <c r="V38" s="198">
        <v>0</v>
      </c>
      <c r="W38" s="198">
        <v>0</v>
      </c>
    </row>
    <row r="39" spans="2:23" ht="13.5">
      <c r="B39" t="s">
        <v>305</v>
      </c>
      <c r="C39" s="198">
        <v>0</v>
      </c>
      <c r="D39" s="198">
        <v>0</v>
      </c>
      <c r="E39" s="198">
        <v>0</v>
      </c>
      <c r="G39" s="198">
        <v>0</v>
      </c>
      <c r="H39" s="198">
        <v>0</v>
      </c>
      <c r="I39" s="198">
        <v>0</v>
      </c>
      <c r="M39" s="205">
        <v>0</v>
      </c>
      <c r="N39" s="206">
        <v>0</v>
      </c>
      <c r="O39" s="207">
        <v>0</v>
      </c>
      <c r="Q39" s="198">
        <v>0</v>
      </c>
      <c r="R39" s="198">
        <v>0</v>
      </c>
      <c r="S39" s="198">
        <v>0</v>
      </c>
      <c r="U39" s="198">
        <v>0</v>
      </c>
      <c r="V39" s="198">
        <v>0</v>
      </c>
      <c r="W39" s="198">
        <v>0</v>
      </c>
    </row>
    <row r="40" spans="2:23" ht="13.5">
      <c r="B40" t="s">
        <v>306</v>
      </c>
      <c r="C40" s="198">
        <v>0</v>
      </c>
      <c r="D40" s="198">
        <v>0</v>
      </c>
      <c r="E40" s="198">
        <v>0</v>
      </c>
      <c r="G40" s="198">
        <v>0</v>
      </c>
      <c r="H40" s="198">
        <v>0</v>
      </c>
      <c r="I40" s="198">
        <v>0</v>
      </c>
      <c r="M40" s="205">
        <v>0</v>
      </c>
      <c r="N40" s="206">
        <v>0</v>
      </c>
      <c r="O40" s="207">
        <v>0</v>
      </c>
      <c r="Q40" s="198">
        <v>0</v>
      </c>
      <c r="R40" s="198">
        <v>0</v>
      </c>
      <c r="S40" s="198">
        <v>0</v>
      </c>
      <c r="U40" s="198">
        <v>0</v>
      </c>
      <c r="V40" s="198">
        <v>0</v>
      </c>
      <c r="W40" s="198">
        <v>0</v>
      </c>
    </row>
    <row r="41" spans="2:23" ht="13.5">
      <c r="B41" t="s">
        <v>181</v>
      </c>
      <c r="C41" s="198">
        <v>-842030</v>
      </c>
      <c r="D41" s="198">
        <v>-2818970</v>
      </c>
      <c r="E41" s="198">
        <v>-3661000</v>
      </c>
      <c r="G41" s="198">
        <v>-550105</v>
      </c>
      <c r="H41" s="198">
        <v>-1954951</v>
      </c>
      <c r="I41" s="198">
        <v>-2505056</v>
      </c>
      <c r="M41" s="205">
        <v>-550105</v>
      </c>
      <c r="N41" s="206">
        <v>-1954951</v>
      </c>
      <c r="O41" s="207">
        <v>-2505056</v>
      </c>
      <c r="Q41" s="198">
        <v>-2890031</v>
      </c>
      <c r="R41" s="198">
        <v>-10242056</v>
      </c>
      <c r="S41" s="198">
        <v>-13132087</v>
      </c>
      <c r="U41" s="198">
        <v>-4282166</v>
      </c>
      <c r="V41" s="198">
        <v>-15015977</v>
      </c>
      <c r="W41" s="198">
        <v>-19298143</v>
      </c>
    </row>
    <row r="42" spans="2:23" ht="13.5">
      <c r="B42" t="s">
        <v>184</v>
      </c>
      <c r="C42" s="198">
        <v>-101540360</v>
      </c>
      <c r="D42" s="198">
        <v>947869727</v>
      </c>
      <c r="E42" s="198">
        <v>846329367</v>
      </c>
      <c r="G42" s="198">
        <v>328069170</v>
      </c>
      <c r="H42" s="198">
        <v>588157092</v>
      </c>
      <c r="I42" s="198">
        <v>916226262</v>
      </c>
      <c r="M42" s="205">
        <v>328069170</v>
      </c>
      <c r="N42" s="206">
        <v>588157092</v>
      </c>
      <c r="O42" s="207">
        <v>916226262</v>
      </c>
      <c r="Q42" s="198">
        <v>111581857</v>
      </c>
      <c r="R42" s="198">
        <v>748938737</v>
      </c>
      <c r="S42" s="198">
        <v>860520594</v>
      </c>
      <c r="U42" s="198">
        <v>338110667</v>
      </c>
      <c r="V42" s="198">
        <v>2284965556</v>
      </c>
      <c r="W42" s="198">
        <v>2623076223</v>
      </c>
    </row>
    <row r="43" spans="2:23" ht="13.5">
      <c r="B43" t="s">
        <v>183</v>
      </c>
      <c r="C43" s="198">
        <v>4961794</v>
      </c>
      <c r="D43" s="198">
        <v>287940965</v>
      </c>
      <c r="E43" s="198">
        <v>292902759</v>
      </c>
      <c r="G43" s="198">
        <v>21791724</v>
      </c>
      <c r="H43" s="198">
        <v>124276697</v>
      </c>
      <c r="I43" s="198">
        <v>146068421</v>
      </c>
      <c r="M43" s="205">
        <v>21791724</v>
      </c>
      <c r="N43" s="206">
        <v>124276697</v>
      </c>
      <c r="O43" s="207">
        <v>146068421</v>
      </c>
      <c r="Q43" s="198">
        <v>13376759</v>
      </c>
      <c r="R43" s="198">
        <v>140674899</v>
      </c>
      <c r="S43" s="198">
        <v>154051658</v>
      </c>
      <c r="U43" s="198">
        <v>40130277</v>
      </c>
      <c r="V43" s="198">
        <v>552892561</v>
      </c>
      <c r="W43" s="198">
        <v>593022838</v>
      </c>
    </row>
    <row r="44" spans="2:23" ht="13.5">
      <c r="B44" t="s">
        <v>186</v>
      </c>
      <c r="C44" s="198">
        <v>16339540</v>
      </c>
      <c r="D44" s="198">
        <v>0</v>
      </c>
      <c r="E44" s="198">
        <v>16339540</v>
      </c>
      <c r="G44" s="198">
        <v>-189224</v>
      </c>
      <c r="H44" s="198">
        <v>18490438</v>
      </c>
      <c r="I44" s="198">
        <v>18301214</v>
      </c>
      <c r="M44" s="205">
        <v>-189224</v>
      </c>
      <c r="N44" s="206">
        <v>18490438</v>
      </c>
      <c r="O44" s="207">
        <v>18301214</v>
      </c>
      <c r="Q44" s="198">
        <v>8075158</v>
      </c>
      <c r="R44" s="198">
        <v>16910853</v>
      </c>
      <c r="S44" s="198">
        <v>24986011</v>
      </c>
      <c r="U44" s="198">
        <v>24225474</v>
      </c>
      <c r="V44" s="198">
        <v>35401291</v>
      </c>
      <c r="W44" s="198">
        <v>59626765</v>
      </c>
    </row>
    <row r="45" spans="2:23" ht="13.5">
      <c r="B45" t="s">
        <v>307</v>
      </c>
      <c r="C45" s="198">
        <v>0</v>
      </c>
      <c r="D45" s="198">
        <v>0</v>
      </c>
      <c r="E45" s="198">
        <v>0</v>
      </c>
      <c r="G45" s="198">
        <v>0</v>
      </c>
      <c r="H45" s="198">
        <v>0</v>
      </c>
      <c r="I45" s="198">
        <v>0</v>
      </c>
      <c r="M45" s="205">
        <v>0</v>
      </c>
      <c r="N45" s="206">
        <v>0</v>
      </c>
      <c r="O45" s="207">
        <v>0</v>
      </c>
      <c r="Q45" s="198">
        <v>712861</v>
      </c>
      <c r="R45" s="198">
        <v>2527417</v>
      </c>
      <c r="S45" s="198">
        <v>3240278</v>
      </c>
      <c r="U45" s="198">
        <v>712861</v>
      </c>
      <c r="V45" s="198">
        <v>2527417</v>
      </c>
      <c r="W45" s="198">
        <v>3240278</v>
      </c>
    </row>
    <row r="46" spans="2:23" ht="13.5">
      <c r="B46" t="s">
        <v>185</v>
      </c>
      <c r="C46" s="198">
        <v>0</v>
      </c>
      <c r="D46" s="198">
        <v>19797</v>
      </c>
      <c r="E46" s="198">
        <v>19797</v>
      </c>
      <c r="G46" s="198">
        <v>0</v>
      </c>
      <c r="H46" s="198">
        <v>56376</v>
      </c>
      <c r="I46" s="198">
        <v>56376</v>
      </c>
      <c r="M46" s="205">
        <v>0</v>
      </c>
      <c r="N46" s="206">
        <v>56376</v>
      </c>
      <c r="O46" s="207">
        <v>56376</v>
      </c>
      <c r="Q46" s="198">
        <v>0</v>
      </c>
      <c r="R46" s="198">
        <v>5076</v>
      </c>
      <c r="S46" s="198">
        <v>5076</v>
      </c>
      <c r="U46" s="198">
        <v>0</v>
      </c>
      <c r="V46" s="198">
        <v>81249</v>
      </c>
      <c r="W46" s="198">
        <v>81249</v>
      </c>
    </row>
    <row r="47" spans="2:23" ht="13.5">
      <c r="B47" t="s">
        <v>182</v>
      </c>
      <c r="C47" s="198">
        <v>6900</v>
      </c>
      <c r="D47" s="198">
        <v>23100</v>
      </c>
      <c r="E47" s="198">
        <v>30000</v>
      </c>
      <c r="G47" s="198">
        <v>6600</v>
      </c>
      <c r="H47" s="198">
        <v>23400</v>
      </c>
      <c r="I47" s="198">
        <v>30000</v>
      </c>
      <c r="M47" s="205">
        <v>6600</v>
      </c>
      <c r="N47" s="206">
        <v>23400</v>
      </c>
      <c r="O47" s="207">
        <v>30000</v>
      </c>
      <c r="Q47" s="198">
        <v>27126</v>
      </c>
      <c r="R47" s="198">
        <v>96174</v>
      </c>
      <c r="S47" s="198">
        <v>123300</v>
      </c>
      <c r="U47" s="198">
        <v>40626</v>
      </c>
      <c r="V47" s="198">
        <v>142674</v>
      </c>
      <c r="W47" s="198">
        <v>183300</v>
      </c>
    </row>
    <row r="48" spans="2:23" ht="13.5">
      <c r="B48" t="s">
        <v>187</v>
      </c>
      <c r="C48" s="198">
        <v>3011282</v>
      </c>
      <c r="D48" s="198">
        <v>0</v>
      </c>
      <c r="E48" s="198">
        <v>3011282</v>
      </c>
      <c r="G48" s="198">
        <v>3005880</v>
      </c>
      <c r="H48" s="198">
        <v>0</v>
      </c>
      <c r="I48" s="198">
        <v>3005880</v>
      </c>
      <c r="M48" s="205">
        <v>3005880</v>
      </c>
      <c r="N48" s="206">
        <v>0</v>
      </c>
      <c r="O48" s="207">
        <v>3005880</v>
      </c>
      <c r="Q48" s="198">
        <v>3005880</v>
      </c>
      <c r="R48" s="198">
        <v>5276</v>
      </c>
      <c r="S48" s="198">
        <v>3011156</v>
      </c>
      <c r="U48" s="198">
        <v>9023042</v>
      </c>
      <c r="V48" s="198">
        <v>5276</v>
      </c>
      <c r="W48" s="198">
        <v>9028318</v>
      </c>
    </row>
    <row r="49" spans="2:23" ht="13.5">
      <c r="B49" t="s">
        <v>188</v>
      </c>
      <c r="C49" s="198">
        <v>0</v>
      </c>
      <c r="D49" s="198">
        <v>0</v>
      </c>
      <c r="E49" s="198">
        <v>0</v>
      </c>
      <c r="G49" s="198">
        <v>909912</v>
      </c>
      <c r="H49" s="198">
        <v>3226051</v>
      </c>
      <c r="I49" s="198">
        <v>4135963</v>
      </c>
      <c r="M49" s="205">
        <v>909912</v>
      </c>
      <c r="N49" s="206">
        <v>3226051</v>
      </c>
      <c r="O49" s="207">
        <v>4135963</v>
      </c>
      <c r="Q49" s="198">
        <v>0</v>
      </c>
      <c r="R49" s="198">
        <v>0</v>
      </c>
      <c r="S49" s="198">
        <v>0</v>
      </c>
      <c r="U49" s="198">
        <v>909912</v>
      </c>
      <c r="V49" s="198">
        <v>3226051</v>
      </c>
      <c r="W49" s="198">
        <v>4135963</v>
      </c>
    </row>
    <row r="50" spans="2:23" ht="13.5">
      <c r="B50" t="s">
        <v>189</v>
      </c>
      <c r="C50" s="198">
        <v>35500</v>
      </c>
      <c r="D50" s="198">
        <v>94735</v>
      </c>
      <c r="E50" s="198">
        <v>130235</v>
      </c>
      <c r="G50" s="198">
        <v>0</v>
      </c>
      <c r="H50" s="198">
        <v>0</v>
      </c>
      <c r="I50" s="198">
        <v>0</v>
      </c>
      <c r="M50" s="205">
        <v>0</v>
      </c>
      <c r="N50" s="206">
        <v>0</v>
      </c>
      <c r="O50" s="207">
        <v>0</v>
      </c>
      <c r="Q50" s="198">
        <v>27992</v>
      </c>
      <c r="R50" s="198">
        <v>128056</v>
      </c>
      <c r="S50" s="198">
        <v>156048</v>
      </c>
      <c r="U50" s="198">
        <v>63492</v>
      </c>
      <c r="V50" s="198">
        <v>222791</v>
      </c>
      <c r="W50" s="198">
        <v>286283</v>
      </c>
    </row>
    <row r="51" spans="1:23" ht="13.5">
      <c r="A51" s="214" t="s">
        <v>327</v>
      </c>
      <c r="B51" s="196"/>
      <c r="C51" s="215">
        <v>-78488169</v>
      </c>
      <c r="D51" s="215">
        <v>1233129354</v>
      </c>
      <c r="E51" s="215">
        <v>1154641185</v>
      </c>
      <c r="G51" s="215">
        <v>352686505</v>
      </c>
      <c r="H51" s="215">
        <v>732275103</v>
      </c>
      <c r="I51" s="215">
        <v>1084961608</v>
      </c>
      <c r="K51" s="215">
        <v>0</v>
      </c>
      <c r="M51" s="216">
        <v>352686505</v>
      </c>
      <c r="N51" s="217">
        <v>732275103</v>
      </c>
      <c r="O51" s="218">
        <v>1084961608</v>
      </c>
      <c r="Q51" s="215">
        <v>133840313</v>
      </c>
      <c r="R51" s="215">
        <v>899044432</v>
      </c>
      <c r="S51" s="215">
        <v>1032884745</v>
      </c>
      <c r="U51" s="215">
        <v>408038649</v>
      </c>
      <c r="V51" s="215">
        <v>2864448889</v>
      </c>
      <c r="W51" s="215">
        <v>3272487538</v>
      </c>
    </row>
    <row r="52" spans="1:23" ht="13.5">
      <c r="A52" s="219" t="s">
        <v>328</v>
      </c>
      <c r="B52" s="220"/>
      <c r="C52" s="221">
        <v>-1463115082</v>
      </c>
      <c r="D52" s="221">
        <v>92668119</v>
      </c>
      <c r="E52" s="221">
        <v>-1370446963</v>
      </c>
      <c r="G52" s="221">
        <v>-987878466</v>
      </c>
      <c r="H52" s="221">
        <v>550632713</v>
      </c>
      <c r="I52" s="221">
        <v>-437245753</v>
      </c>
      <c r="K52" s="221">
        <v>-28591184</v>
      </c>
      <c r="M52" s="222">
        <v>-987878466</v>
      </c>
      <c r="N52" s="223">
        <v>522041529</v>
      </c>
      <c r="O52" s="224">
        <v>-465836937</v>
      </c>
      <c r="Q52" s="221">
        <v>-1135222362</v>
      </c>
      <c r="R52" s="221">
        <v>-245074266</v>
      </c>
      <c r="S52" s="221">
        <v>-1380296628</v>
      </c>
      <c r="U52" s="221">
        <v>-3586215910</v>
      </c>
      <c r="V52" s="221">
        <v>369635382</v>
      </c>
      <c r="W52" s="221">
        <v>-3216580528</v>
      </c>
    </row>
    <row r="53" spans="2:23" ht="13.5">
      <c r="B53" t="s">
        <v>308</v>
      </c>
      <c r="C53" s="198">
        <v>0</v>
      </c>
      <c r="D53" s="198">
        <v>0</v>
      </c>
      <c r="E53" s="198">
        <v>0</v>
      </c>
      <c r="G53" s="198">
        <v>0</v>
      </c>
      <c r="H53" s="198">
        <v>0</v>
      </c>
      <c r="I53" s="198">
        <v>0</v>
      </c>
      <c r="M53" s="205">
        <v>0</v>
      </c>
      <c r="N53" s="206">
        <v>0</v>
      </c>
      <c r="O53" s="207">
        <v>0</v>
      </c>
      <c r="Q53" s="198">
        <v>0</v>
      </c>
      <c r="R53" s="198">
        <v>-3709660</v>
      </c>
      <c r="S53" s="198">
        <v>-3709660</v>
      </c>
      <c r="U53" s="198">
        <v>0</v>
      </c>
      <c r="V53" s="198">
        <v>-3709660</v>
      </c>
      <c r="W53" s="198">
        <v>-3709660</v>
      </c>
    </row>
    <row r="54" spans="2:23" ht="13.5">
      <c r="B54" t="s">
        <v>190</v>
      </c>
      <c r="C54" s="198">
        <v>0</v>
      </c>
      <c r="D54" s="198">
        <v>0</v>
      </c>
      <c r="E54" s="198">
        <v>0</v>
      </c>
      <c r="G54" s="198">
        <v>0</v>
      </c>
      <c r="H54" s="198">
        <v>0</v>
      </c>
      <c r="I54" s="198">
        <v>0</v>
      </c>
      <c r="M54" s="205">
        <v>0</v>
      </c>
      <c r="N54" s="206">
        <v>0</v>
      </c>
      <c r="O54" s="207">
        <v>0</v>
      </c>
      <c r="Q54" s="198">
        <v>0</v>
      </c>
      <c r="R54" s="198">
        <v>0</v>
      </c>
      <c r="S54" s="198">
        <v>0</v>
      </c>
      <c r="U54" s="198">
        <v>0</v>
      </c>
      <c r="V54" s="198">
        <v>0</v>
      </c>
      <c r="W54" s="198">
        <v>0</v>
      </c>
    </row>
    <row r="55" spans="2:23" ht="13.5">
      <c r="B55" t="s">
        <v>309</v>
      </c>
      <c r="C55" s="198">
        <v>0</v>
      </c>
      <c r="D55" s="198">
        <v>0</v>
      </c>
      <c r="E55" s="198">
        <v>0</v>
      </c>
      <c r="G55" s="198">
        <v>0</v>
      </c>
      <c r="H55" s="198">
        <v>0</v>
      </c>
      <c r="I55" s="198">
        <v>0</v>
      </c>
      <c r="M55" s="205">
        <v>0</v>
      </c>
      <c r="N55" s="206">
        <v>0</v>
      </c>
      <c r="O55" s="207">
        <v>0</v>
      </c>
      <c r="Q55" s="198">
        <v>0</v>
      </c>
      <c r="R55" s="198">
        <v>0</v>
      </c>
      <c r="S55" s="198">
        <v>0</v>
      </c>
      <c r="U55" s="198">
        <v>0</v>
      </c>
      <c r="V55" s="198">
        <v>0</v>
      </c>
      <c r="W55" s="198">
        <v>0</v>
      </c>
    </row>
    <row r="56" spans="2:23" ht="13.5">
      <c r="B56" t="s">
        <v>310</v>
      </c>
      <c r="C56" s="198">
        <v>0</v>
      </c>
      <c r="D56" s="198">
        <v>0</v>
      </c>
      <c r="E56" s="198">
        <v>0</v>
      </c>
      <c r="G56" s="198">
        <v>480374</v>
      </c>
      <c r="H56" s="198">
        <v>2743230</v>
      </c>
      <c r="I56" s="198">
        <v>3223604</v>
      </c>
      <c r="M56" s="205">
        <v>480374</v>
      </c>
      <c r="N56" s="206">
        <v>2743230</v>
      </c>
      <c r="O56" s="207">
        <v>3223604</v>
      </c>
      <c r="Q56" s="198">
        <v>0</v>
      </c>
      <c r="R56" s="198">
        <v>0</v>
      </c>
      <c r="S56" s="198">
        <v>0</v>
      </c>
      <c r="U56" s="198">
        <v>480374</v>
      </c>
      <c r="V56" s="198">
        <v>2743230</v>
      </c>
      <c r="W56" s="198">
        <v>3223604</v>
      </c>
    </row>
    <row r="57" spans="2:23" ht="13.5">
      <c r="B57" t="s">
        <v>191</v>
      </c>
      <c r="C57" s="198">
        <v>3952466</v>
      </c>
      <c r="D57" s="198">
        <v>20095765</v>
      </c>
      <c r="E57" s="198">
        <v>24048231</v>
      </c>
      <c r="G57" s="198">
        <v>7723912</v>
      </c>
      <c r="H57" s="198">
        <v>0</v>
      </c>
      <c r="I57" s="198">
        <v>7723912</v>
      </c>
      <c r="M57" s="205">
        <v>7723912</v>
      </c>
      <c r="N57" s="206">
        <v>0</v>
      </c>
      <c r="O57" s="207">
        <v>7723912</v>
      </c>
      <c r="Q57" s="198">
        <v>6026003</v>
      </c>
      <c r="R57" s="198">
        <v>15082914</v>
      </c>
      <c r="S57" s="198">
        <v>21108917</v>
      </c>
      <c r="U57" s="198">
        <v>17702381</v>
      </c>
      <c r="V57" s="198">
        <v>35178679</v>
      </c>
      <c r="W57" s="198">
        <v>52881060</v>
      </c>
    </row>
    <row r="58" spans="2:23" ht="13.5">
      <c r="B58" t="s">
        <v>311</v>
      </c>
      <c r="C58" s="198">
        <v>-167117</v>
      </c>
      <c r="D58" s="198">
        <v>218492</v>
      </c>
      <c r="E58" s="198">
        <v>51375</v>
      </c>
      <c r="G58" s="198">
        <v>0</v>
      </c>
      <c r="H58" s="198">
        <v>0</v>
      </c>
      <c r="I58" s="198">
        <v>0</v>
      </c>
      <c r="M58" s="205">
        <v>0</v>
      </c>
      <c r="N58" s="206">
        <v>0</v>
      </c>
      <c r="O58" s="207">
        <v>0</v>
      </c>
      <c r="Q58" s="198">
        <v>-310730</v>
      </c>
      <c r="R58" s="198">
        <v>-2964249</v>
      </c>
      <c r="S58" s="198">
        <v>-3274979</v>
      </c>
      <c r="U58" s="198">
        <v>-477847</v>
      </c>
      <c r="V58" s="198">
        <v>-2745757</v>
      </c>
      <c r="W58" s="198">
        <v>-3223604</v>
      </c>
    </row>
    <row r="59" spans="1:23" ht="13.5">
      <c r="A59" s="214" t="s">
        <v>329</v>
      </c>
      <c r="B59" s="196"/>
      <c r="C59" s="215">
        <v>3785349</v>
      </c>
      <c r="D59" s="215">
        <v>20314257</v>
      </c>
      <c r="E59" s="215">
        <v>24099606</v>
      </c>
      <c r="G59" s="215">
        <v>8204286</v>
      </c>
      <c r="H59" s="215">
        <v>2743230</v>
      </c>
      <c r="I59" s="215">
        <v>10947516</v>
      </c>
      <c r="K59" s="215">
        <v>0</v>
      </c>
      <c r="M59" s="216">
        <v>8204286</v>
      </c>
      <c r="N59" s="217">
        <v>2743230</v>
      </c>
      <c r="O59" s="218">
        <v>10947516</v>
      </c>
      <c r="Q59" s="215">
        <v>5715273</v>
      </c>
      <c r="R59" s="215">
        <v>8409005</v>
      </c>
      <c r="S59" s="215">
        <v>14124278</v>
      </c>
      <c r="U59" s="215">
        <v>17704908</v>
      </c>
      <c r="V59" s="215">
        <v>31466492</v>
      </c>
      <c r="W59" s="215">
        <v>49171400</v>
      </c>
    </row>
    <row r="60" spans="1:23" ht="13.5">
      <c r="A60" s="219" t="s">
        <v>330</v>
      </c>
      <c r="B60" s="220"/>
      <c r="C60" s="221">
        <v>-1459329733</v>
      </c>
      <c r="D60" s="221">
        <v>112982376</v>
      </c>
      <c r="E60" s="221">
        <v>-1346347357</v>
      </c>
      <c r="G60" s="221">
        <v>-979674180</v>
      </c>
      <c r="H60" s="221">
        <v>553375943</v>
      </c>
      <c r="I60" s="221">
        <v>-426298237</v>
      </c>
      <c r="K60" s="221">
        <v>-28591184</v>
      </c>
      <c r="M60" s="222">
        <v>-979674180</v>
      </c>
      <c r="N60" s="223">
        <v>524784759</v>
      </c>
      <c r="O60" s="224">
        <v>-454889421</v>
      </c>
      <c r="Q60" s="221">
        <v>-1129507089</v>
      </c>
      <c r="R60" s="221">
        <v>-236665261</v>
      </c>
      <c r="S60" s="221">
        <v>-1366172350</v>
      </c>
      <c r="U60" s="221">
        <v>-3568511002</v>
      </c>
      <c r="V60" s="221">
        <v>401101874</v>
      </c>
      <c r="W60" s="221">
        <v>-3167409128</v>
      </c>
    </row>
    <row r="61" spans="2:23" ht="13.5">
      <c r="B61" t="s">
        <v>312</v>
      </c>
      <c r="C61" s="198">
        <v>2046000</v>
      </c>
      <c r="D61" s="198">
        <v>0</v>
      </c>
      <c r="E61" s="198">
        <v>2046000</v>
      </c>
      <c r="G61" s="198">
        <v>2046000</v>
      </c>
      <c r="H61" s="198">
        <v>0</v>
      </c>
      <c r="I61" s="198">
        <v>2046000</v>
      </c>
      <c r="M61" s="205">
        <v>2046000</v>
      </c>
      <c r="N61" s="206">
        <v>0</v>
      </c>
      <c r="O61" s="207">
        <v>2046000</v>
      </c>
      <c r="Q61" s="198">
        <v>-2520285</v>
      </c>
      <c r="R61" s="198">
        <v>0</v>
      </c>
      <c r="S61" s="198">
        <v>-2520285</v>
      </c>
      <c r="U61" s="198">
        <v>1571715</v>
      </c>
      <c r="V61" s="198">
        <v>0</v>
      </c>
      <c r="W61" s="198">
        <v>1571715</v>
      </c>
    </row>
    <row r="62" spans="2:23" ht="13.5">
      <c r="B62" t="s">
        <v>313</v>
      </c>
      <c r="C62" s="198">
        <v>0</v>
      </c>
      <c r="D62" s="198">
        <v>0</v>
      </c>
      <c r="E62" s="198">
        <v>0</v>
      </c>
      <c r="G62" s="198">
        <v>0</v>
      </c>
      <c r="H62" s="198">
        <v>0</v>
      </c>
      <c r="I62" s="198">
        <v>0</v>
      </c>
      <c r="M62" s="205">
        <v>0</v>
      </c>
      <c r="N62" s="206">
        <v>0</v>
      </c>
      <c r="O62" s="207">
        <v>0</v>
      </c>
      <c r="Q62" s="198">
        <v>0</v>
      </c>
      <c r="R62" s="198">
        <v>0</v>
      </c>
      <c r="S62" s="198">
        <v>0</v>
      </c>
      <c r="U62" s="198">
        <v>0</v>
      </c>
      <c r="V62" s="198">
        <v>0</v>
      </c>
      <c r="W62" s="198">
        <v>0</v>
      </c>
    </row>
    <row r="63" spans="1:23" ht="14.25" thickBot="1">
      <c r="A63" s="219" t="s">
        <v>331</v>
      </c>
      <c r="B63" s="219"/>
      <c r="C63" s="221">
        <v>-1457283733</v>
      </c>
      <c r="D63" s="221">
        <v>112982376</v>
      </c>
      <c r="E63" s="221">
        <v>-1344301357</v>
      </c>
      <c r="G63" s="221">
        <v>-977628180</v>
      </c>
      <c r="H63" s="221">
        <v>553375943</v>
      </c>
      <c r="I63" s="221">
        <v>-424252237</v>
      </c>
      <c r="K63" s="221">
        <v>-28591184</v>
      </c>
      <c r="M63" s="225">
        <v>-977628180</v>
      </c>
      <c r="N63" s="226">
        <v>524784759</v>
      </c>
      <c r="O63" s="227">
        <v>-452843421</v>
      </c>
      <c r="Q63" s="221">
        <v>-1132027374</v>
      </c>
      <c r="R63" s="221">
        <v>-236665261</v>
      </c>
      <c r="S63" s="221">
        <v>-1368692635</v>
      </c>
      <c r="U63" s="221">
        <v>-3566939287</v>
      </c>
      <c r="V63" s="221">
        <v>401101874</v>
      </c>
      <c r="W63" s="221">
        <v>-3165837413</v>
      </c>
    </row>
  </sheetData>
  <printOptions gridLines="1" horizontalCentered="1" verticalCentered="1"/>
  <pageMargins left="0.3937007874015748" right="0.3937007874015748" top="0.984251968503937" bottom="0.984251968503937" header="0.5118110236220472" footer="0.5118110236220472"/>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msonoda</dc:creator>
  <cp:keywords/>
  <dc:description/>
  <cp:lastModifiedBy>MakinoMari</cp:lastModifiedBy>
  <cp:lastPrinted>2012-05-11T02:44:51Z</cp:lastPrinted>
  <dcterms:created xsi:type="dcterms:W3CDTF">2003-08-27T07:54:12Z</dcterms:created>
  <dcterms:modified xsi:type="dcterms:W3CDTF">2012-08-16T13:42:48Z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2037855636</vt:i4>
  </property>
  <property fmtid="{D5CDD505-2E9C-101B-9397-08002B2CF9AE}" pid="3" name="_EmailSubject">
    <vt:lpwstr>決算補足資料</vt:lpwstr>
  </property>
  <property fmtid="{D5CDD505-2E9C-101B-9397-08002B2CF9AE}" pid="4" name="_AuthorEmail">
    <vt:lpwstr>yamanakahajime@eaccess.net</vt:lpwstr>
  </property>
  <property fmtid="{D5CDD505-2E9C-101B-9397-08002B2CF9AE}" pid="5" name="_AuthorEmailDisplayName">
    <vt:lpwstr>YamanakaHajime</vt:lpwstr>
  </property>
  <property fmtid="{D5CDD505-2E9C-101B-9397-08002B2CF9AE}" pid="6" name="_PreviousAdHocReviewCycleID">
    <vt:i4>-1162791699</vt:i4>
  </property>
  <property fmtid="{D5CDD505-2E9C-101B-9397-08002B2CF9AE}" pid="7" name="_ReviewingToolsShownOnce">
    <vt:lpwstr/>
  </property>
</Properties>
</file>