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comments8.xml" ContentType="application/vnd.openxmlformats-officedocument.spreadsheetml.comments+xml"/>
  <Override PartName="/xl/threadedComments/threadedComment8.xml" ContentType="application/vnd.ms-excel.threadedcomments+xml"/>
  <Override PartName="/xl/comments9.xml" ContentType="application/vnd.openxmlformats-officedocument.spreadsheetml.comments+xml"/>
  <Override PartName="/xl/threadedComments/threadedComment9.xml" ContentType="application/vnd.ms-excel.threadedcomments+xml"/>
  <Override PartName="/xl/comments10.xml" ContentType="application/vnd.openxmlformats-officedocument.spreadsheetml.comments+xml"/>
  <Override PartName="/xl/threadedComments/threadedComment10.xml" ContentType="application/vnd.ms-excel.threadedcomments+xml"/>
  <Override PartName="/xl/comments11.xml" ContentType="application/vnd.openxmlformats-officedocument.spreadsheetml.comments+xml"/>
  <Override PartName="/xl/threadedComments/threadedComment11.xml" ContentType="application/vnd.ms-excel.threadedcomments+xml"/>
  <Override PartName="/xl/comments12.xml" ContentType="application/vnd.openxmlformats-officedocument.spreadsheetml.comments+xml"/>
  <Override PartName="/xl/threadedComments/threadedComment12.xml" ContentType="application/vnd.ms-excel.threadedcomments+xml"/>
  <Override PartName="/xl/comments13.xml" ContentType="application/vnd.openxmlformats-officedocument.spreadsheetml.comments+xml"/>
  <Override PartName="/xl/threadedComments/threadedComment13.xml" ContentType="application/vnd.ms-excel.threadedcomments+xml"/>
  <Override PartName="/xl/comments14.xml" ContentType="application/vnd.openxmlformats-officedocument.spreadsheetml.comments+xml"/>
  <Override PartName="/xl/threadedComments/threadedComment14.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1.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63241A6A-08B2-4DEB-8BF8-D79C6354E56F}" xr6:coauthVersionLast="47" xr6:coauthVersionMax="47" xr10:uidLastSave="{00000000-0000-0000-0000-000000000000}"/>
  <bookViews>
    <workbookView xWindow="1260" yWindow="10" windowWidth="17810" windowHeight="11030" tabRatio="946" xr2:uid="{00000000-000D-0000-FFFF-FFFF00000000}"/>
  </bookViews>
  <sheets>
    <sheet name="資料" sheetId="68" r:id="rId1"/>
    <sheet name="算定結果" sheetId="51" r:id="rId2"/>
    <sheet name="算定対象" sheetId="52" r:id="rId3"/>
    <sheet name="カテゴリ1【購入した製品・サービス】" sheetId="75" r:id="rId4"/>
    <sheet name="カテゴリ2【資本財】" sheetId="76" r:id="rId5"/>
    <sheet name="カテゴリ3【エネルギー】" sheetId="6" r:id="rId6"/>
    <sheet name="カテゴリ4【輸送（上流）】" sheetId="11" r:id="rId7"/>
    <sheet name="カテゴリ5【事業から出る廃棄物】" sheetId="71" r:id="rId8"/>
    <sheet name="カテゴリ6【出張】" sheetId="74" r:id="rId9"/>
    <sheet name="カテゴリ7【通勤】" sheetId="54" r:id="rId10"/>
    <sheet name="カテゴリ8【リース資産（上流）】" sheetId="28" r:id="rId11"/>
    <sheet name="カテゴリ9【輸送（下流）】（トンキロ） " sheetId="62" r:id="rId12"/>
    <sheet name="カテゴリ10【販売製品の加工】" sheetId="34" r:id="rId13"/>
    <sheet name="カテゴリ11【販売製品の使用】" sheetId="66" r:id="rId14"/>
    <sheet name="カテゴリ12【販売製品の廃棄】" sheetId="65" r:id="rId15"/>
    <sheet name="カテゴリ13【リース資産（下流）】 " sheetId="96" r:id="rId16"/>
    <sheet name="カテゴリ14【フランチャイズ】" sheetId="99" r:id="rId17"/>
    <sheet name="カテゴリ15【投資】_GHGプロトコル" sheetId="98" r:id="rId18"/>
    <sheet name="Input▶" sheetId="86" r:id="rId19"/>
    <sheet name="要更新データ" sheetId="97" r:id="rId20"/>
    <sheet name="カテゴリ１" sheetId="87" r:id="rId21"/>
    <sheet name="カテゴリ2" sheetId="88" r:id="rId22"/>
    <sheet name="カテゴリ3" sheetId="89" r:id="rId23"/>
    <sheet name="カテゴリ4,9" sheetId="93" r:id="rId24"/>
    <sheet name="カテゴリ5,12" sheetId="90" r:id="rId25"/>
    <sheet name="カテゴリ6" sheetId="92" r:id="rId26"/>
    <sheet name="カテゴリ7" sheetId="91" r:id="rId27"/>
    <sheet name="カテゴリ8,13" sheetId="94" r:id="rId28"/>
    <sheet name="カテゴリ11" sheetId="95" r:id="rId29"/>
  </sheets>
  <externalReferences>
    <externalReference r:id="rId30"/>
  </externalReferences>
  <definedNames>
    <definedName name="_xlnm._FilterDatabase" localSheetId="3" hidden="1">カテゴリ1【購入した製品・サービス】!$B$10:$O$22</definedName>
    <definedName name="_xlnm._FilterDatabase" localSheetId="12" hidden="1">カテゴリ10【販売製品の加工】!$B$10:$H$21</definedName>
    <definedName name="_xlnm._FilterDatabase" localSheetId="13" hidden="1">カテゴリ11【販売製品の使用】!$B$11:$R$22</definedName>
    <definedName name="_xlnm._FilterDatabase" localSheetId="14" hidden="1">カテゴリ12【販売製品の廃棄】!$B$10:$R$21</definedName>
    <definedName name="_xlnm._FilterDatabase" localSheetId="15" hidden="1">'カテゴリ13【リース資産（下流）】 '!$B$11:$N$22</definedName>
    <definedName name="_xlnm._FilterDatabase" localSheetId="16" hidden="1">カテゴリ14【フランチャイズ】!$B$10:$N$21</definedName>
    <definedName name="_xlnm._FilterDatabase" localSheetId="4" hidden="1">カテゴリ2【資本財】!$B$10:$N$21</definedName>
    <definedName name="_xlnm._FilterDatabase" localSheetId="5" hidden="1">カテゴリ3【エネルギー】!$B$10:$N$21</definedName>
    <definedName name="_xlnm._FilterDatabase" localSheetId="6" hidden="1">'カテゴリ4【輸送（上流）】'!$B$10:$N$21</definedName>
    <definedName name="_xlnm._FilterDatabase" localSheetId="7" hidden="1">カテゴリ5【事業から出る廃棄物】!$B$11:$P$22</definedName>
    <definedName name="_xlnm._FilterDatabase" localSheetId="8" hidden="1">カテゴリ6【出張】!$B$11:$N$22</definedName>
    <definedName name="_xlnm._FilterDatabase" localSheetId="9" hidden="1">カテゴリ7【通勤】!$B$11:$J$22</definedName>
    <definedName name="_xlnm._FilterDatabase" localSheetId="10" hidden="1">'カテゴリ8【リース資産（上流）】'!$B$11:$N$22</definedName>
    <definedName name="_xlnm._FilterDatabase" localSheetId="11" hidden="1">'カテゴリ9【輸送（下流）】（トンキロ） '!$B$11:$Q$22</definedName>
    <definedName name="_xlnm._FilterDatabase" localSheetId="1" hidden="1">算定結果!#REF!</definedName>
    <definedName name="_xlnm.Criteria" localSheetId="1">算定結果!#REF!</definedName>
    <definedName name="_xlnm.Print_Area" localSheetId="3">カテゴリ1【購入した製品・サービス】!$B$2:$Q$13</definedName>
    <definedName name="_xlnm.Print_Area" localSheetId="12">カテゴリ10【販売製品の加工】!$B$2:$J$21</definedName>
    <definedName name="_xlnm.Print_Area" localSheetId="13">カテゴリ11【販売製品の使用】!$B$2:$T$13</definedName>
    <definedName name="_xlnm.Print_Area" localSheetId="14">カテゴリ12【販売製品の廃棄】!$B$2:$M$8</definedName>
    <definedName name="_xlnm.Print_Area" localSheetId="15">'カテゴリ13【リース資産（下流）】 '!$B$2:$Q$9</definedName>
    <definedName name="_xlnm.Print_Area" localSheetId="16">カテゴリ14【フランチャイズ】!$B$2:$Q$8</definedName>
    <definedName name="_xlnm.Print_Area" localSheetId="17">カテゴリ15【投資】_GHGプロトコル!$B$2:$B$21</definedName>
    <definedName name="_xlnm.Print_Area" localSheetId="4">カテゴリ2【資本財】!$B$2:$K$12</definedName>
    <definedName name="_xlnm.Print_Area" localSheetId="5">カテゴリ3【エネルギー】!$B$2:$J$8</definedName>
    <definedName name="_xlnm.Print_Area" localSheetId="6">'カテゴリ4【輸送（上流）】'!$B$2:$M$12</definedName>
    <definedName name="_xlnm.Print_Area" localSheetId="7">カテゴリ5【事業から出る廃棄物】!$B$2:$R$13</definedName>
    <definedName name="_xlnm.Print_Area" localSheetId="8">カテゴリ6【出張】!$B$2:$J$13</definedName>
    <definedName name="_xlnm.Print_Area" localSheetId="9">カテゴリ7【通勤】!$B$2:$L$18</definedName>
    <definedName name="_xlnm.Print_Area" localSheetId="10">'カテゴリ8【リース資産（上流）】'!$B$2:$Q$9</definedName>
    <definedName name="_xlnm.Print_Area" localSheetId="11">'カテゴリ9【輸送（下流）】（トンキロ） '!$B$2:$O$9</definedName>
    <definedName name="_xlnm.Print_Area" localSheetId="1">算定結果!$B$3:$E$19</definedName>
    <definedName name="エネルギー種類">[1]!エネルギー情報[エネルギー種類]</definedName>
    <definedName name="トラック_ガソリン">'カテゴリ4,9'!$N$4:$N$8</definedName>
    <definedName name="トラック_ディーゼル">'カテゴリ4,9'!$O$4:$O$7</definedName>
    <definedName name="環境省_6.5ガス漏洩量_カテゴリ11">カテゴリ11!$J$3:$J$34</definedName>
    <definedName name="環境省_エネルギー使用量_カテゴリ11">カテゴリ11!$I$3:$I$11</definedName>
    <definedName name="環境省_エネルギー使用量_カテゴリ8_13">'カテゴリ8,13'!$I$3:$I$11</definedName>
    <definedName name="環境省_トンキロ_カテゴリ4_9">'カテゴリ4,9'!$K$4:$K$8</definedName>
    <definedName name="環境省_延べ出張日数_カテゴリ6">カテゴリ6!$M$3:$M$6</definedName>
    <definedName name="環境省_建物面積_カテゴリ8_13">'カテゴリ8,13'!$J$3:$J$9</definedName>
    <definedName name="環境省_交通費_カテゴリ6">カテゴリ6!$J$3:$J$9</definedName>
    <definedName name="環境省_交通費_カテゴリ7">カテゴリ7!$I$3:$I$9</definedName>
    <definedName name="環境省_購入金額_カテゴリ１">カテゴリ１!$K$4:$K$406</definedName>
    <definedName name="環境省_従業員数_カテゴリ6">カテゴリ6!$L$3</definedName>
    <definedName name="環境省_従業員数_カテゴリ7">カテゴリ7!$J$3:$J$12</definedName>
    <definedName name="環境省_宿泊_カテゴリ6">カテゴリ6!$K$3:$K$4</definedName>
    <definedName name="環境省_設備投資額_カテゴリ2">カテゴリ2!$I$3:$I$150</definedName>
    <definedName name="環境省_倉庫面積_カテゴリ4_9">'カテゴリ4,9'!$L$4</definedName>
    <definedName name="環境省_廃棄物重量_カテゴリ5_12">'カテゴリ5,12'!$L$3:$L$28</definedName>
    <definedName name="環境省_廃棄物処理費用_カテゴリ5_12">'カテゴリ5,12'!$K$3:$K$4</definedName>
    <definedName name="環境省_物流費_カテゴリ4_9">'カテゴリ4,9'!$J$4:$J$9</definedName>
    <definedName name="船舶">'カテゴリ4,9'!$M$4:$M$9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2" i="93" l="1"/>
  <c r="I33" i="93"/>
  <c r="I34" i="93"/>
  <c r="I35" i="93"/>
  <c r="I36" i="93"/>
  <c r="I37" i="93"/>
  <c r="I38" i="93"/>
  <c r="D22" i="92"/>
  <c r="D21" i="92"/>
  <c r="D26" i="91"/>
  <c r="D25" i="91"/>
  <c r="E4" i="94"/>
  <c r="F4" i="94"/>
  <c r="G4" i="94"/>
  <c r="E5" i="94"/>
  <c r="F5" i="94"/>
  <c r="G5" i="94"/>
  <c r="E6" i="94"/>
  <c r="F6" i="94"/>
  <c r="G6" i="94"/>
  <c r="E7" i="94"/>
  <c r="F7" i="94"/>
  <c r="G7" i="94"/>
  <c r="E8" i="94"/>
  <c r="F8" i="94"/>
  <c r="G8" i="94"/>
  <c r="E9" i="94"/>
  <c r="F9" i="94"/>
  <c r="G9" i="94"/>
  <c r="E10" i="94"/>
  <c r="F10" i="94"/>
  <c r="G10" i="94"/>
  <c r="E11" i="94"/>
  <c r="F11" i="94"/>
  <c r="G11" i="94"/>
  <c r="E12" i="94"/>
  <c r="F12" i="94"/>
  <c r="G12" i="94"/>
  <c r="E13" i="94"/>
  <c r="F13" i="94"/>
  <c r="G13" i="94"/>
  <c r="E14" i="94"/>
  <c r="F14" i="94"/>
  <c r="G14" i="94"/>
  <c r="E15" i="94"/>
  <c r="F15" i="94"/>
  <c r="G15" i="94"/>
  <c r="E16" i="94"/>
  <c r="F16" i="94"/>
  <c r="G16" i="94"/>
  <c r="E17" i="94"/>
  <c r="F17" i="94"/>
  <c r="G17" i="94"/>
  <c r="E18" i="94"/>
  <c r="F18" i="94"/>
  <c r="G18" i="94"/>
  <c r="G3" i="94"/>
  <c r="F3" i="94"/>
  <c r="E3" i="94"/>
  <c r="E4" i="95"/>
  <c r="F4" i="95"/>
  <c r="G4" i="95"/>
  <c r="E5" i="95"/>
  <c r="F5" i="95"/>
  <c r="G5" i="95"/>
  <c r="E6" i="95"/>
  <c r="F6" i="95"/>
  <c r="G6" i="95"/>
  <c r="E7" i="95"/>
  <c r="F7" i="95"/>
  <c r="G7" i="95"/>
  <c r="E8" i="95"/>
  <c r="F8" i="95"/>
  <c r="G8" i="95"/>
  <c r="E9" i="95"/>
  <c r="F9" i="95"/>
  <c r="G9" i="95"/>
  <c r="E10" i="95"/>
  <c r="F10" i="95"/>
  <c r="G10" i="95"/>
  <c r="E11" i="95"/>
  <c r="F11" i="95"/>
  <c r="G11" i="95"/>
  <c r="E12" i="95"/>
  <c r="F12" i="95"/>
  <c r="G12" i="95"/>
  <c r="E13" i="95"/>
  <c r="F13" i="95"/>
  <c r="G13" i="95"/>
  <c r="E14" i="95"/>
  <c r="F14" i="95"/>
  <c r="G14" i="95"/>
  <c r="E15" i="95"/>
  <c r="F15" i="95"/>
  <c r="G15" i="95"/>
  <c r="E16" i="95"/>
  <c r="F16" i="95"/>
  <c r="G16" i="95"/>
  <c r="E17" i="95"/>
  <c r="F17" i="95"/>
  <c r="G17" i="95"/>
  <c r="E18" i="95"/>
  <c r="F18" i="95"/>
  <c r="G18" i="95"/>
  <c r="E19" i="95"/>
  <c r="F19" i="95"/>
  <c r="G19" i="95"/>
  <c r="E20" i="95"/>
  <c r="F20" i="95"/>
  <c r="G20" i="95"/>
  <c r="E21" i="95"/>
  <c r="F21" i="95"/>
  <c r="G21" i="95"/>
  <c r="E22" i="95"/>
  <c r="F22" i="95"/>
  <c r="G22" i="95"/>
  <c r="E23" i="95"/>
  <c r="F23" i="95"/>
  <c r="G23" i="95"/>
  <c r="E24" i="95"/>
  <c r="F24" i="95"/>
  <c r="G24" i="95"/>
  <c r="E25" i="95"/>
  <c r="F25" i="95"/>
  <c r="G25" i="95"/>
  <c r="E26" i="95"/>
  <c r="F26" i="95"/>
  <c r="G26" i="95"/>
  <c r="E27" i="95"/>
  <c r="F27" i="95"/>
  <c r="G27" i="95"/>
  <c r="E28" i="95"/>
  <c r="F28" i="95"/>
  <c r="G28" i="95"/>
  <c r="E29" i="95"/>
  <c r="F29" i="95"/>
  <c r="G29" i="95"/>
  <c r="E30" i="95"/>
  <c r="F30" i="95"/>
  <c r="G30" i="95"/>
  <c r="E31" i="95"/>
  <c r="F31" i="95"/>
  <c r="G31" i="95"/>
  <c r="E32" i="95"/>
  <c r="F32" i="95"/>
  <c r="G32" i="95"/>
  <c r="E33" i="95"/>
  <c r="F33" i="95"/>
  <c r="G33" i="95"/>
  <c r="E34" i="95"/>
  <c r="F34" i="95"/>
  <c r="G34" i="95"/>
  <c r="E35" i="95"/>
  <c r="F35" i="95"/>
  <c r="G35" i="95"/>
  <c r="E36" i="95"/>
  <c r="F36" i="95"/>
  <c r="G36" i="95"/>
  <c r="E37" i="95"/>
  <c r="F37" i="95"/>
  <c r="G37" i="95"/>
  <c r="E38" i="95"/>
  <c r="F38" i="95"/>
  <c r="G38" i="95"/>
  <c r="E39" i="95"/>
  <c r="F39" i="95"/>
  <c r="G39" i="95"/>
  <c r="E40" i="95"/>
  <c r="F40" i="95"/>
  <c r="G40" i="95"/>
  <c r="E41" i="95"/>
  <c r="F41" i="95"/>
  <c r="G41" i="95"/>
  <c r="E42" i="95"/>
  <c r="F42" i="95"/>
  <c r="G42" i="95"/>
  <c r="E43" i="95"/>
  <c r="F43" i="95"/>
  <c r="G43" i="95"/>
  <c r="G3" i="95"/>
  <c r="F3" i="95"/>
  <c r="E3" i="95"/>
  <c r="I21" i="99" a="1"/>
  <c r="I21" i="99" s="1"/>
  <c r="H21" i="99" a="1"/>
  <c r="H21" i="99" s="1"/>
  <c r="G21" i="99" a="1"/>
  <c r="G21" i="99" s="1"/>
  <c r="N21" i="99" s="1"/>
  <c r="I20" i="99" a="1"/>
  <c r="I20" i="99" s="1"/>
  <c r="H20" i="99" a="1"/>
  <c r="H20" i="99" s="1"/>
  <c r="G20" i="99" a="1"/>
  <c r="G20" i="99" s="1"/>
  <c r="N20" i="99" s="1"/>
  <c r="I19" i="99" a="1"/>
  <c r="I19" i="99" s="1"/>
  <c r="H19" i="99" a="1"/>
  <c r="H19" i="99" s="1"/>
  <c r="G19" i="99" a="1"/>
  <c r="G19" i="99" s="1"/>
  <c r="N19" i="99" s="1"/>
  <c r="I18" i="99" a="1"/>
  <c r="I18" i="99" s="1"/>
  <c r="H18" i="99" a="1"/>
  <c r="H18" i="99" s="1"/>
  <c r="G18" i="99" a="1"/>
  <c r="G18" i="99" s="1"/>
  <c r="N18" i="99" s="1"/>
  <c r="I17" i="99" a="1"/>
  <c r="I17" i="99" s="1"/>
  <c r="H17" i="99" a="1"/>
  <c r="H17" i="99" s="1"/>
  <c r="G17" i="99" a="1"/>
  <c r="G17" i="99" s="1"/>
  <c r="N17" i="99" s="1"/>
  <c r="I16" i="99" a="1"/>
  <c r="I16" i="99" s="1"/>
  <c r="H16" i="99" a="1"/>
  <c r="H16" i="99" s="1"/>
  <c r="G16" i="99" a="1"/>
  <c r="G16" i="99" s="1"/>
  <c r="N16" i="99" s="1"/>
  <c r="I15" i="99" a="1"/>
  <c r="I15" i="99" s="1"/>
  <c r="H15" i="99" a="1"/>
  <c r="H15" i="99" s="1"/>
  <c r="G15" i="99" a="1"/>
  <c r="G15" i="99" s="1"/>
  <c r="N15" i="99" s="1"/>
  <c r="I14" i="99" a="1"/>
  <c r="I14" i="99" s="1"/>
  <c r="H14" i="99" a="1"/>
  <c r="H14" i="99" s="1"/>
  <c r="G14" i="99" a="1"/>
  <c r="G14" i="99" s="1"/>
  <c r="N14" i="99" s="1"/>
  <c r="B8" i="98"/>
  <c r="H13" i="98"/>
  <c r="H14" i="98"/>
  <c r="H15" i="98"/>
  <c r="H16" i="98"/>
  <c r="H17" i="98"/>
  <c r="H18" i="98"/>
  <c r="H19" i="98"/>
  <c r="H20" i="98"/>
  <c r="H21" i="98"/>
  <c r="H12" i="98"/>
  <c r="B8" i="65"/>
  <c r="B8" i="34"/>
  <c r="D13" i="62"/>
  <c r="I14" i="74" a="1"/>
  <c r="I14" i="74" s="1"/>
  <c r="H14" i="74" a="1"/>
  <c r="H14" i="74" s="1"/>
  <c r="G14" i="74" a="1"/>
  <c r="G14" i="74" s="1"/>
  <c r="N14" i="74" s="1"/>
  <c r="B9" i="71"/>
  <c r="G13" i="11" a="1"/>
  <c r="G13" i="11" s="1"/>
  <c r="H13" i="11" a="1"/>
  <c r="H13" i="11" s="1"/>
  <c r="I13" i="11" a="1"/>
  <c r="I13" i="11"/>
  <c r="G14" i="11" a="1"/>
  <c r="G14" i="11"/>
  <c r="H14" i="11" a="1"/>
  <c r="H14" i="11" s="1"/>
  <c r="I14" i="11" a="1"/>
  <c r="I14" i="11" s="1"/>
  <c r="G15" i="11" a="1"/>
  <c r="G15" i="11"/>
  <c r="H15" i="11" a="1"/>
  <c r="H15" i="11" s="1"/>
  <c r="I15" i="11" a="1"/>
  <c r="I15" i="11" s="1"/>
  <c r="G16" i="11" a="1"/>
  <c r="G16" i="11" s="1"/>
  <c r="H16" i="11" a="1"/>
  <c r="H16" i="11"/>
  <c r="I16" i="11" a="1"/>
  <c r="I16" i="11"/>
  <c r="G17" i="11" a="1"/>
  <c r="G17" i="11"/>
  <c r="H17" i="11" a="1"/>
  <c r="H17" i="11" s="1"/>
  <c r="I17" i="11" a="1"/>
  <c r="I17" i="11" s="1"/>
  <c r="G18" i="11" a="1"/>
  <c r="G18" i="11" s="1"/>
  <c r="H18" i="11" a="1"/>
  <c r="H18" i="11"/>
  <c r="I18" i="11" a="1"/>
  <c r="I18" i="11" s="1"/>
  <c r="G19" i="11" a="1"/>
  <c r="G19" i="11"/>
  <c r="H19" i="11" a="1"/>
  <c r="H19" i="11"/>
  <c r="I19" i="11" a="1"/>
  <c r="I19" i="11"/>
  <c r="G20" i="11" a="1"/>
  <c r="G20" i="11" s="1"/>
  <c r="H20" i="11" a="1"/>
  <c r="H20" i="11" s="1"/>
  <c r="I20" i="11" a="1"/>
  <c r="I20" i="11" s="1"/>
  <c r="G21" i="11" a="1"/>
  <c r="G21" i="11" s="1"/>
  <c r="H21" i="11" a="1"/>
  <c r="H21" i="11" s="1"/>
  <c r="I21" i="11" a="1"/>
  <c r="I21" i="11"/>
  <c r="I12" i="11" a="1"/>
  <c r="I12" i="11" s="1"/>
  <c r="H12" i="11" a="1"/>
  <c r="H12" i="11" s="1"/>
  <c r="G12" i="11" a="1"/>
  <c r="G12" i="11" s="1"/>
  <c r="B8" i="6"/>
  <c r="G13" i="76"/>
  <c r="H13" i="76"/>
  <c r="I13" i="76"/>
  <c r="G14" i="76"/>
  <c r="H14" i="76"/>
  <c r="I14" i="76"/>
  <c r="G15" i="76"/>
  <c r="H15" i="76"/>
  <c r="I15" i="76"/>
  <c r="G16" i="76"/>
  <c r="H16" i="76"/>
  <c r="I16" i="76"/>
  <c r="G17" i="76"/>
  <c r="H17" i="76"/>
  <c r="I17" i="76"/>
  <c r="G18" i="76"/>
  <c r="H18" i="76"/>
  <c r="I18" i="76"/>
  <c r="G19" i="76"/>
  <c r="H19" i="76"/>
  <c r="I19" i="76"/>
  <c r="G20" i="76"/>
  <c r="H20" i="76"/>
  <c r="I20" i="76"/>
  <c r="G21" i="76"/>
  <c r="H21" i="76"/>
  <c r="I21" i="76"/>
  <c r="I12" i="76"/>
  <c r="H12" i="76"/>
  <c r="G12" i="76"/>
  <c r="J12" i="75" a="1"/>
  <c r="J12" i="75" s="1"/>
  <c r="I12" i="75" a="1"/>
  <c r="I12" i="75" s="1"/>
  <c r="H12" i="75" a="1"/>
  <c r="H12" i="75" s="1"/>
  <c r="O12" i="75" s="1"/>
  <c r="H15" i="75" a="1"/>
  <c r="H15" i="75" s="1"/>
  <c r="B8" i="99" l="1"/>
  <c r="D17" i="51" s="1"/>
  <c r="J22" i="62" a="1"/>
  <c r="J22" i="62" s="1"/>
  <c r="J21" i="62" a="1"/>
  <c r="J21" i="62" s="1"/>
  <c r="J20" i="62" a="1"/>
  <c r="J20" i="62" s="1"/>
  <c r="J19" i="62" a="1"/>
  <c r="J19" i="62" s="1"/>
  <c r="J18" i="62" a="1"/>
  <c r="J18" i="62" s="1"/>
  <c r="J17" i="62" a="1"/>
  <c r="J17" i="62" s="1"/>
  <c r="J16" i="62" a="1"/>
  <c r="J16" i="62" s="1"/>
  <c r="J15" i="62" a="1"/>
  <c r="J15" i="62" s="1"/>
  <c r="J14" i="62" a="1"/>
  <c r="J14" i="62" s="1"/>
  <c r="J13" i="62" a="1"/>
  <c r="J13" i="62" s="1"/>
  <c r="D18" i="51" l="1"/>
  <c r="I22" i="96" a="1"/>
  <c r="I22" i="96" s="1"/>
  <c r="H22" i="96" a="1"/>
  <c r="H22" i="96" s="1"/>
  <c r="G22" i="96" a="1"/>
  <c r="G22" i="96" s="1"/>
  <c r="N22" i="96" s="1"/>
  <c r="I21" i="96" a="1"/>
  <c r="I21" i="96" s="1"/>
  <c r="H21" i="96" a="1"/>
  <c r="H21" i="96" s="1"/>
  <c r="G21" i="96" a="1"/>
  <c r="G21" i="96" s="1"/>
  <c r="N21" i="96" s="1"/>
  <c r="I20" i="96" a="1"/>
  <c r="I20" i="96" s="1"/>
  <c r="H20" i="96" a="1"/>
  <c r="H20" i="96" s="1"/>
  <c r="G20" i="96" a="1"/>
  <c r="G20" i="96" s="1"/>
  <c r="N20" i="96" s="1"/>
  <c r="I19" i="96" a="1"/>
  <c r="I19" i="96" s="1"/>
  <c r="H19" i="96" a="1"/>
  <c r="H19" i="96" s="1"/>
  <c r="G19" i="96" a="1"/>
  <c r="G19" i="96" s="1"/>
  <c r="N19" i="96" s="1"/>
  <c r="I18" i="96" a="1"/>
  <c r="I18" i="96" s="1"/>
  <c r="H18" i="96" a="1"/>
  <c r="H18" i="96" s="1"/>
  <c r="G18" i="96" a="1"/>
  <c r="G18" i="96" s="1"/>
  <c r="N18" i="96" s="1"/>
  <c r="I17" i="96" a="1"/>
  <c r="I17" i="96" s="1"/>
  <c r="H17" i="96" a="1"/>
  <c r="H17" i="96" s="1"/>
  <c r="G17" i="96" a="1"/>
  <c r="G17" i="96" s="1"/>
  <c r="N17" i="96" s="1"/>
  <c r="I16" i="96" a="1"/>
  <c r="I16" i="96" s="1"/>
  <c r="H16" i="96" a="1"/>
  <c r="H16" i="96" s="1"/>
  <c r="G16" i="96" a="1"/>
  <c r="G16" i="96" s="1"/>
  <c r="N16" i="96" s="1"/>
  <c r="I15" i="96" a="1"/>
  <c r="I15" i="96" s="1"/>
  <c r="H15" i="96" a="1"/>
  <c r="H15" i="96" s="1"/>
  <c r="G15" i="96" a="1"/>
  <c r="G15" i="96" s="1"/>
  <c r="N15" i="96" s="1"/>
  <c r="G14" i="96" a="1"/>
  <c r="G14" i="96" s="1"/>
  <c r="N14" i="96" s="1"/>
  <c r="H14" i="96" a="1"/>
  <c r="H14" i="96" s="1"/>
  <c r="I14" i="96" a="1"/>
  <c r="I14" i="96" s="1"/>
  <c r="M21" i="65" a="1"/>
  <c r="M21" i="65" s="1"/>
  <c r="L21" i="65" a="1"/>
  <c r="L21" i="65" s="1"/>
  <c r="K21" i="65" a="1"/>
  <c r="K21" i="65" s="1"/>
  <c r="R21" i="65" s="1"/>
  <c r="M20" i="65" a="1"/>
  <c r="M20" i="65" s="1"/>
  <c r="L20" i="65" a="1"/>
  <c r="L20" i="65" s="1"/>
  <c r="K20" i="65" a="1"/>
  <c r="K20" i="65" s="1"/>
  <c r="R20" i="65" s="1"/>
  <c r="M19" i="65" a="1"/>
  <c r="M19" i="65" s="1"/>
  <c r="L19" i="65" a="1"/>
  <c r="L19" i="65" s="1"/>
  <c r="K19" i="65" a="1"/>
  <c r="K19" i="65" s="1"/>
  <c r="R19" i="65" s="1"/>
  <c r="M18" i="65" a="1"/>
  <c r="M18" i="65" s="1"/>
  <c r="L18" i="65" a="1"/>
  <c r="L18" i="65" s="1"/>
  <c r="K18" i="65" a="1"/>
  <c r="K18" i="65" s="1"/>
  <c r="R18" i="65" s="1"/>
  <c r="M17" i="65" a="1"/>
  <c r="M17" i="65" s="1"/>
  <c r="L17" i="65" a="1"/>
  <c r="L17" i="65" s="1"/>
  <c r="K17" i="65" a="1"/>
  <c r="K17" i="65" s="1"/>
  <c r="R17" i="65" s="1"/>
  <c r="M16" i="65" a="1"/>
  <c r="M16" i="65" s="1"/>
  <c r="L16" i="65" a="1"/>
  <c r="L16" i="65" s="1"/>
  <c r="K16" i="65" a="1"/>
  <c r="K16" i="65" s="1"/>
  <c r="R16" i="65" s="1"/>
  <c r="M15" i="65" a="1"/>
  <c r="M15" i="65" s="1"/>
  <c r="L15" i="65" a="1"/>
  <c r="L15" i="65" s="1"/>
  <c r="K15" i="65" a="1"/>
  <c r="K15" i="65" s="1"/>
  <c r="R15" i="65" s="1"/>
  <c r="M14" i="65" a="1"/>
  <c r="M14" i="65" s="1"/>
  <c r="L14" i="65" a="1"/>
  <c r="L14" i="65" s="1"/>
  <c r="K14" i="65" a="1"/>
  <c r="K14" i="65" s="1"/>
  <c r="R14" i="65" s="1"/>
  <c r="M22" i="66"/>
  <c r="L22" i="66"/>
  <c r="K22" i="66"/>
  <c r="R22" i="66" s="1"/>
  <c r="M21" i="66"/>
  <c r="L21" i="66"/>
  <c r="K21" i="66"/>
  <c r="R21" i="66" s="1"/>
  <c r="M20" i="66"/>
  <c r="L20" i="66"/>
  <c r="K20" i="66"/>
  <c r="R20" i="66" s="1"/>
  <c r="M19" i="66"/>
  <c r="L19" i="66"/>
  <c r="K19" i="66"/>
  <c r="R19" i="66" s="1"/>
  <c r="M18" i="66"/>
  <c r="L18" i="66"/>
  <c r="K18" i="66"/>
  <c r="R18" i="66" s="1"/>
  <c r="M17" i="66"/>
  <c r="L17" i="66"/>
  <c r="K17" i="66"/>
  <c r="R17" i="66" s="1"/>
  <c r="M16" i="66"/>
  <c r="L16" i="66"/>
  <c r="K16" i="66"/>
  <c r="R16" i="66" s="1"/>
  <c r="M15" i="66"/>
  <c r="L15" i="66"/>
  <c r="K15" i="66"/>
  <c r="R15" i="66" s="1"/>
  <c r="L22" i="62" a="1"/>
  <c r="L22" i="62" s="1"/>
  <c r="K22" i="62" a="1"/>
  <c r="K22" i="62" s="1"/>
  <c r="Q22" i="62"/>
  <c r="L21" i="62" a="1"/>
  <c r="L21" i="62" s="1"/>
  <c r="K21" i="62" a="1"/>
  <c r="K21" i="62" s="1"/>
  <c r="Q21" i="62"/>
  <c r="L20" i="62" a="1"/>
  <c r="L20" i="62" s="1"/>
  <c r="K20" i="62" a="1"/>
  <c r="K20" i="62" s="1"/>
  <c r="Q20" i="62"/>
  <c r="L19" i="62" a="1"/>
  <c r="L19" i="62" s="1"/>
  <c r="K19" i="62" a="1"/>
  <c r="K19" i="62" s="1"/>
  <c r="Q19" i="62"/>
  <c r="L18" i="62" a="1"/>
  <c r="L18" i="62" s="1"/>
  <c r="K18" i="62" a="1"/>
  <c r="K18" i="62" s="1"/>
  <c r="Q18" i="62"/>
  <c r="L17" i="62" a="1"/>
  <c r="L17" i="62" s="1"/>
  <c r="K17" i="62" a="1"/>
  <c r="K17" i="62" s="1"/>
  <c r="Q17" i="62"/>
  <c r="L16" i="62" a="1"/>
  <c r="L16" i="62" s="1"/>
  <c r="K16" i="62" a="1"/>
  <c r="K16" i="62" s="1"/>
  <c r="Q16" i="62"/>
  <c r="L15" i="62" a="1"/>
  <c r="L15" i="62" s="1"/>
  <c r="K15" i="62" a="1"/>
  <c r="K15" i="62" s="1"/>
  <c r="Q15" i="62"/>
  <c r="I22" i="28" a="1"/>
  <c r="I22" i="28" s="1"/>
  <c r="H22" i="28" a="1"/>
  <c r="H22" i="28" s="1"/>
  <c r="G22" i="28" a="1"/>
  <c r="G22" i="28" s="1"/>
  <c r="N22" i="28" s="1"/>
  <c r="I21" i="28" a="1"/>
  <c r="I21" i="28" s="1"/>
  <c r="H21" i="28" a="1"/>
  <c r="H21" i="28" s="1"/>
  <c r="G21" i="28" a="1"/>
  <c r="G21" i="28" s="1"/>
  <c r="N21" i="28" s="1"/>
  <c r="I20" i="28" a="1"/>
  <c r="I20" i="28" s="1"/>
  <c r="H20" i="28" a="1"/>
  <c r="H20" i="28" s="1"/>
  <c r="G20" i="28" a="1"/>
  <c r="G20" i="28" s="1"/>
  <c r="N20" i="28" s="1"/>
  <c r="I19" i="28" a="1"/>
  <c r="I19" i="28" s="1"/>
  <c r="H19" i="28" a="1"/>
  <c r="H19" i="28" s="1"/>
  <c r="G19" i="28" a="1"/>
  <c r="G19" i="28" s="1"/>
  <c r="N19" i="28" s="1"/>
  <c r="I18" i="28" a="1"/>
  <c r="I18" i="28" s="1"/>
  <c r="H18" i="28" a="1"/>
  <c r="H18" i="28" s="1"/>
  <c r="G18" i="28" a="1"/>
  <c r="G18" i="28" s="1"/>
  <c r="N18" i="28" s="1"/>
  <c r="I17" i="28" a="1"/>
  <c r="I17" i="28" s="1"/>
  <c r="H17" i="28" a="1"/>
  <c r="H17" i="28" s="1"/>
  <c r="G17" i="28" a="1"/>
  <c r="G17" i="28" s="1"/>
  <c r="N17" i="28" s="1"/>
  <c r="I16" i="28" a="1"/>
  <c r="I16" i="28" s="1"/>
  <c r="H16" i="28" a="1"/>
  <c r="H16" i="28" s="1"/>
  <c r="G16" i="28" a="1"/>
  <c r="G16" i="28" s="1"/>
  <c r="N16" i="28" s="1"/>
  <c r="I15" i="28" a="1"/>
  <c r="I15" i="28" s="1"/>
  <c r="H15" i="28" a="1"/>
  <c r="H15" i="28" s="1"/>
  <c r="G15" i="28" a="1"/>
  <c r="G15" i="28" s="1"/>
  <c r="N15" i="28" s="1"/>
  <c r="G14" i="28" a="1"/>
  <c r="G14" i="28" s="1"/>
  <c r="N14" i="28" s="1"/>
  <c r="H14" i="28" a="1"/>
  <c r="H14" i="28" s="1"/>
  <c r="I22" i="54" a="1"/>
  <c r="I22" i="54" s="1"/>
  <c r="H22" i="54" a="1"/>
  <c r="H22" i="54" s="1"/>
  <c r="G22" i="54" a="1"/>
  <c r="G22" i="54" s="1"/>
  <c r="J22" i="54" s="1"/>
  <c r="I21" i="54" a="1"/>
  <c r="I21" i="54" s="1"/>
  <c r="H21" i="54" a="1"/>
  <c r="H21" i="54" s="1"/>
  <c r="G21" i="54" a="1"/>
  <c r="G21" i="54" s="1"/>
  <c r="J21" i="54" s="1"/>
  <c r="I20" i="54" a="1"/>
  <c r="I20" i="54" s="1"/>
  <c r="H20" i="54" a="1"/>
  <c r="H20" i="54" s="1"/>
  <c r="G20" i="54" a="1"/>
  <c r="G20" i="54" s="1"/>
  <c r="J20" i="54" s="1"/>
  <c r="I19" i="54" a="1"/>
  <c r="I19" i="54" s="1"/>
  <c r="H19" i="54" a="1"/>
  <c r="H19" i="54" s="1"/>
  <c r="G19" i="54" a="1"/>
  <c r="G19" i="54" s="1"/>
  <c r="J19" i="54" s="1"/>
  <c r="I22" i="74" a="1"/>
  <c r="I22" i="74" s="1"/>
  <c r="H22" i="74" a="1"/>
  <c r="H22" i="74" s="1"/>
  <c r="G22" i="74" a="1"/>
  <c r="G22" i="74" s="1"/>
  <c r="N22" i="74" s="1"/>
  <c r="I21" i="74" a="1"/>
  <c r="I21" i="74" s="1"/>
  <c r="H21" i="74" a="1"/>
  <c r="H21" i="74" s="1"/>
  <c r="G21" i="74" a="1"/>
  <c r="G21" i="74" s="1"/>
  <c r="N21" i="74" s="1"/>
  <c r="I20" i="74" a="1"/>
  <c r="I20" i="74" s="1"/>
  <c r="H20" i="74" a="1"/>
  <c r="H20" i="74" s="1"/>
  <c r="G20" i="74" a="1"/>
  <c r="G20" i="74" s="1"/>
  <c r="N20" i="74" s="1"/>
  <c r="I19" i="74" a="1"/>
  <c r="I19" i="74" s="1"/>
  <c r="H19" i="74" a="1"/>
  <c r="H19" i="74" s="1"/>
  <c r="G19" i="74" a="1"/>
  <c r="G19" i="74" s="1"/>
  <c r="N19" i="74" s="1"/>
  <c r="I18" i="74" a="1"/>
  <c r="I18" i="74" s="1"/>
  <c r="H18" i="74" a="1"/>
  <c r="H18" i="74" s="1"/>
  <c r="G18" i="74" a="1"/>
  <c r="G18" i="74" s="1"/>
  <c r="N18" i="74" s="1"/>
  <c r="I17" i="74" a="1"/>
  <c r="I17" i="74" s="1"/>
  <c r="H17" i="74" a="1"/>
  <c r="H17" i="74" s="1"/>
  <c r="G17" i="74" a="1"/>
  <c r="G17" i="74" s="1"/>
  <c r="N17" i="74" s="1"/>
  <c r="I16" i="74" a="1"/>
  <c r="I16" i="74" s="1"/>
  <c r="H16" i="74" a="1"/>
  <c r="H16" i="74" s="1"/>
  <c r="G16" i="74" a="1"/>
  <c r="G16" i="74" s="1"/>
  <c r="N16" i="74" s="1"/>
  <c r="I15" i="74" a="1"/>
  <c r="I15" i="74" s="1"/>
  <c r="H15" i="74" a="1"/>
  <c r="H15" i="74" s="1"/>
  <c r="G15" i="74" a="1"/>
  <c r="G15" i="74" s="1"/>
  <c r="N15" i="74" s="1"/>
  <c r="K22" i="71" a="1"/>
  <c r="K22" i="71" s="1"/>
  <c r="J22" i="71" a="1"/>
  <c r="J22" i="71" s="1"/>
  <c r="I22" i="71" a="1"/>
  <c r="I22" i="71" s="1"/>
  <c r="P22" i="71" s="1"/>
  <c r="K21" i="71" a="1"/>
  <c r="K21" i="71" s="1"/>
  <c r="J21" i="71" a="1"/>
  <c r="J21" i="71" s="1"/>
  <c r="I21" i="71" a="1"/>
  <c r="I21" i="71" s="1"/>
  <c r="P21" i="71" s="1"/>
  <c r="I20" i="71" a="1"/>
  <c r="I20" i="71" s="1"/>
  <c r="P20" i="71" s="1"/>
  <c r="J20" i="71" a="1"/>
  <c r="J20" i="71" s="1"/>
  <c r="K20" i="71" a="1"/>
  <c r="K20" i="71" s="1"/>
  <c r="K19" i="71" a="1"/>
  <c r="K19" i="71" s="1"/>
  <c r="J19" i="71" a="1"/>
  <c r="J19" i="71" s="1"/>
  <c r="I19" i="71" a="1"/>
  <c r="I19" i="71" s="1"/>
  <c r="P19" i="71" s="1"/>
  <c r="K18" i="71" a="1"/>
  <c r="K18" i="71" s="1"/>
  <c r="J18" i="71" a="1"/>
  <c r="J18" i="71" s="1"/>
  <c r="I18" i="71" a="1"/>
  <c r="I18" i="71" s="1"/>
  <c r="P18" i="71" s="1"/>
  <c r="K17" i="71" a="1"/>
  <c r="K17" i="71" s="1"/>
  <c r="J17" i="71" a="1"/>
  <c r="J17" i="71" s="1"/>
  <c r="I17" i="71" a="1"/>
  <c r="I17" i="71" s="1"/>
  <c r="P17" i="71" s="1"/>
  <c r="I16" i="71" a="1"/>
  <c r="I16" i="71" s="1"/>
  <c r="P16" i="71" s="1"/>
  <c r="J16" i="71" a="1"/>
  <c r="J16" i="71" s="1"/>
  <c r="K16" i="71" a="1"/>
  <c r="K16" i="71" s="1"/>
  <c r="K15" i="71" a="1"/>
  <c r="K15" i="71" s="1"/>
  <c r="J15" i="71" a="1"/>
  <c r="J15" i="71" s="1"/>
  <c r="I15" i="71" a="1"/>
  <c r="I15" i="71" s="1"/>
  <c r="P15" i="71" s="1"/>
  <c r="N21" i="11"/>
  <c r="N20" i="11"/>
  <c r="N19" i="11"/>
  <c r="N18" i="11"/>
  <c r="N17" i="11"/>
  <c r="N16" i="11"/>
  <c r="N15" i="11"/>
  <c r="N14" i="11"/>
  <c r="I21" i="6"/>
  <c r="H21" i="6"/>
  <c r="G21" i="6"/>
  <c r="N21" i="6" s="1"/>
  <c r="I20" i="6"/>
  <c r="H20" i="6"/>
  <c r="G20" i="6"/>
  <c r="N20" i="6" s="1"/>
  <c r="I19" i="6"/>
  <c r="H19" i="6"/>
  <c r="G19" i="6"/>
  <c r="N19" i="6" s="1"/>
  <c r="I18" i="6"/>
  <c r="H18" i="6"/>
  <c r="G18" i="6"/>
  <c r="N18" i="6" s="1"/>
  <c r="I17" i="6"/>
  <c r="H17" i="6"/>
  <c r="G17" i="6"/>
  <c r="N17" i="6" s="1"/>
  <c r="I16" i="6"/>
  <c r="H16" i="6"/>
  <c r="G16" i="6"/>
  <c r="N16" i="6" s="1"/>
  <c r="I15" i="6"/>
  <c r="H15" i="6"/>
  <c r="G15" i="6"/>
  <c r="N15" i="6" s="1"/>
  <c r="I14" i="6"/>
  <c r="H14" i="6"/>
  <c r="G14" i="6"/>
  <c r="N14" i="6" s="1"/>
  <c r="G13" i="6"/>
  <c r="N13" i="6" s="1"/>
  <c r="H13" i="6"/>
  <c r="I13" i="6"/>
  <c r="N21" i="76"/>
  <c r="N20" i="76"/>
  <c r="N19" i="76"/>
  <c r="N18" i="76"/>
  <c r="N17" i="76"/>
  <c r="N16" i="76"/>
  <c r="N15" i="76"/>
  <c r="N14" i="76"/>
  <c r="J22" i="75" a="1"/>
  <c r="J22" i="75" s="1"/>
  <c r="I22" i="75" a="1"/>
  <c r="I22" i="75" s="1"/>
  <c r="H22" i="75" a="1"/>
  <c r="H22" i="75" s="1"/>
  <c r="O22" i="75" s="1"/>
  <c r="J21" i="75" a="1"/>
  <c r="J21" i="75" s="1"/>
  <c r="I21" i="75" a="1"/>
  <c r="I21" i="75" s="1"/>
  <c r="H21" i="75" a="1"/>
  <c r="H21" i="75" s="1"/>
  <c r="O21" i="75" s="1"/>
  <c r="J20" i="75" a="1"/>
  <c r="J20" i="75" s="1"/>
  <c r="I20" i="75" a="1"/>
  <c r="I20" i="75" s="1"/>
  <c r="H20" i="75" a="1"/>
  <c r="H20" i="75" s="1"/>
  <c r="O20" i="75" s="1"/>
  <c r="J19" i="75" a="1"/>
  <c r="J19" i="75" s="1"/>
  <c r="I19" i="75" a="1"/>
  <c r="I19" i="75" s="1"/>
  <c r="H19" i="75" a="1"/>
  <c r="H19" i="75" s="1"/>
  <c r="O19" i="75" s="1"/>
  <c r="J18" i="75" a="1"/>
  <c r="J18" i="75" s="1"/>
  <c r="I18" i="75" a="1"/>
  <c r="I18" i="75" s="1"/>
  <c r="H18" i="75" a="1"/>
  <c r="H18" i="75" s="1"/>
  <c r="O18" i="75" s="1"/>
  <c r="J17" i="75" a="1"/>
  <c r="J17" i="75" s="1"/>
  <c r="I17" i="75" a="1"/>
  <c r="I17" i="75" s="1"/>
  <c r="H17" i="75" a="1"/>
  <c r="H17" i="75" s="1"/>
  <c r="O17" i="75" s="1"/>
  <c r="J16" i="75" a="1"/>
  <c r="J16" i="75" s="1"/>
  <c r="I16" i="75" a="1"/>
  <c r="I16" i="75" s="1"/>
  <c r="H16" i="75" a="1"/>
  <c r="H16" i="75" s="1"/>
  <c r="O16" i="75" s="1"/>
  <c r="Q13" i="62"/>
  <c r="Q14" i="62"/>
  <c r="N13" i="11"/>
  <c r="I13" i="99" a="1"/>
  <c r="I13" i="99" s="1"/>
  <c r="H13" i="99" a="1"/>
  <c r="H13" i="99" s="1"/>
  <c r="G13" i="99" a="1"/>
  <c r="G13" i="99" s="1"/>
  <c r="N13" i="99" s="1"/>
  <c r="I14" i="28" a="1"/>
  <c r="I14" i="28" s="1"/>
  <c r="G13" i="28" a="1"/>
  <c r="G13" i="28" s="1"/>
  <c r="N13" i="28" s="1"/>
  <c r="H13" i="28" a="1"/>
  <c r="H13" i="28" s="1"/>
  <c r="I13" i="28" a="1"/>
  <c r="I13" i="28" s="1"/>
  <c r="G12" i="99" a="1"/>
  <c r="G12" i="99" s="1"/>
  <c r="N12" i="99" s="1"/>
  <c r="H12" i="99" a="1"/>
  <c r="H12" i="99" s="1"/>
  <c r="I12" i="99" a="1"/>
  <c r="I12" i="99" s="1"/>
  <c r="N13" i="76"/>
  <c r="B8" i="76" s="1"/>
  <c r="N12" i="76"/>
  <c r="L14" i="62" a="1"/>
  <c r="L14" i="62" s="1"/>
  <c r="K14" i="62" a="1"/>
  <c r="K14" i="62" s="1"/>
  <c r="L13" i="62" a="1"/>
  <c r="L13" i="62" s="1"/>
  <c r="K13" i="62" a="1"/>
  <c r="K13" i="62" s="1"/>
  <c r="N12" i="11"/>
  <c r="M13" i="65" a="1"/>
  <c r="M13" i="65" s="1"/>
  <c r="L13" i="65" a="1"/>
  <c r="L13" i="65" s="1"/>
  <c r="K13" i="65" a="1"/>
  <c r="K13" i="65" s="1"/>
  <c r="R13" i="65" s="1"/>
  <c r="M12" i="65" a="1"/>
  <c r="M12" i="65" s="1"/>
  <c r="L12" i="65" a="1"/>
  <c r="L12" i="65" s="1"/>
  <c r="K12" i="65" a="1"/>
  <c r="K12" i="65" s="1"/>
  <c r="K14" i="66"/>
  <c r="R14" i="66" s="1"/>
  <c r="L14" i="66"/>
  <c r="M14" i="66"/>
  <c r="G14" i="54" a="1"/>
  <c r="G14" i="54" s="1"/>
  <c r="J14" i="54" s="1"/>
  <c r="H14" i="54" a="1"/>
  <c r="H14" i="54" s="1"/>
  <c r="I14" i="54" a="1"/>
  <c r="I14" i="54" s="1"/>
  <c r="G15" i="54" a="1"/>
  <c r="G15" i="54" s="1"/>
  <c r="H15" i="54" a="1"/>
  <c r="H15" i="54" s="1"/>
  <c r="I15" i="54" a="1"/>
  <c r="I15" i="54" s="1"/>
  <c r="G16" i="54" a="1"/>
  <c r="G16" i="54" s="1"/>
  <c r="J16" i="54" s="1"/>
  <c r="H16" i="54" a="1"/>
  <c r="H16" i="54" s="1"/>
  <c r="I16" i="54" a="1"/>
  <c r="I16" i="54" s="1"/>
  <c r="G17" i="54" a="1"/>
  <c r="G17" i="54" s="1"/>
  <c r="J17" i="54" s="1"/>
  <c r="H17" i="54" a="1"/>
  <c r="H17" i="54" s="1"/>
  <c r="I17" i="54" a="1"/>
  <c r="I17" i="54" s="1"/>
  <c r="G18" i="54" a="1"/>
  <c r="G18" i="54" s="1"/>
  <c r="J18" i="54" s="1"/>
  <c r="H18" i="54" a="1"/>
  <c r="H18" i="54" s="1"/>
  <c r="I18" i="54" a="1"/>
  <c r="I18" i="54" s="1"/>
  <c r="G13" i="54" a="1"/>
  <c r="G13" i="54" s="1"/>
  <c r="J13" i="54" s="1"/>
  <c r="O15" i="75"/>
  <c r="I15" i="75" a="1"/>
  <c r="I15" i="75" s="1"/>
  <c r="J15" i="75" a="1"/>
  <c r="J15" i="75" s="1"/>
  <c r="H14" i="75" a="1"/>
  <c r="H14" i="75" s="1"/>
  <c r="O14" i="75" s="1"/>
  <c r="I14" i="75" a="1"/>
  <c r="I14" i="75" s="1"/>
  <c r="J14" i="75" a="1"/>
  <c r="J14" i="75" s="1"/>
  <c r="J13" i="75" a="1"/>
  <c r="J13" i="75" s="1"/>
  <c r="H13" i="75" a="1"/>
  <c r="H13" i="75" s="1"/>
  <c r="O13" i="75" s="1"/>
  <c r="I13" i="75" a="1"/>
  <c r="I13" i="75" s="1"/>
  <c r="M13" i="66"/>
  <c r="L13" i="66"/>
  <c r="K13" i="66"/>
  <c r="R13" i="66" s="1"/>
  <c r="I13" i="96" a="1"/>
  <c r="I13" i="96" s="1"/>
  <c r="H13" i="96" a="1"/>
  <c r="H13" i="96" s="1"/>
  <c r="G13" i="96" a="1"/>
  <c r="G13" i="96" s="1"/>
  <c r="N13" i="96" s="1"/>
  <c r="I13" i="54" a="1"/>
  <c r="I13" i="54" s="1"/>
  <c r="H13" i="54" a="1"/>
  <c r="H13" i="54" s="1"/>
  <c r="I13" i="74" a="1"/>
  <c r="I13" i="74" s="1"/>
  <c r="H13" i="74" a="1"/>
  <c r="H13" i="74" s="1"/>
  <c r="G13" i="74" a="1"/>
  <c r="G13" i="74" s="1"/>
  <c r="N13" i="74" s="1"/>
  <c r="I12" i="6"/>
  <c r="H12" i="6"/>
  <c r="G12" i="6"/>
  <c r="N12" i="6" s="1"/>
  <c r="D4" i="89"/>
  <c r="D3" i="89"/>
  <c r="I14" i="71" a="1"/>
  <c r="I14" i="71" s="1"/>
  <c r="P14" i="71" s="1"/>
  <c r="J14" i="71" a="1"/>
  <c r="J14" i="71" s="1"/>
  <c r="K14" i="71" a="1"/>
  <c r="K14" i="71" s="1"/>
  <c r="K13" i="71" a="1"/>
  <c r="K13" i="71" s="1"/>
  <c r="J13" i="71" a="1"/>
  <c r="J13" i="71" s="1"/>
  <c r="I13" i="71" a="1"/>
  <c r="I13" i="71" s="1"/>
  <c r="P13" i="71" s="1"/>
  <c r="D20" i="92" l="1"/>
  <c r="F9" i="92" s="1"/>
  <c r="B9" i="28"/>
  <c r="D11" i="51" s="1"/>
  <c r="B9" i="66"/>
  <c r="D14" i="51" s="1"/>
  <c r="B9" i="96"/>
  <c r="D16" i="51" s="1"/>
  <c r="B9" i="74"/>
  <c r="D9" i="51" s="1"/>
  <c r="B9" i="62"/>
  <c r="D12" i="51" s="1"/>
  <c r="J15" i="54"/>
  <c r="B9" i="54" s="1"/>
  <c r="D10" i="51" s="1"/>
  <c r="B8" i="11"/>
  <c r="D7" i="51" s="1"/>
  <c r="D6" i="51"/>
  <c r="B8" i="75"/>
  <c r="D4" i="51" s="1"/>
  <c r="D8" i="51"/>
  <c r="R12" i="65"/>
  <c r="D15" i="51" s="1"/>
  <c r="D5" i="51"/>
  <c r="D24" i="91"/>
  <c r="E9" i="91" s="1"/>
  <c r="H12" i="34" l="1"/>
  <c r="H13" i="34"/>
  <c r="H14" i="34"/>
  <c r="H15" i="34"/>
  <c r="H16" i="34"/>
  <c r="H17" i="34"/>
  <c r="H18" i="34"/>
  <c r="H19" i="34"/>
  <c r="H20" i="34"/>
  <c r="H21" i="34"/>
  <c r="D13" i="51" l="1"/>
  <c r="D19" i="51" s="1"/>
  <c r="E18" i="51" s="1"/>
  <c r="E8" i="51" l="1"/>
  <c r="E13" i="51"/>
  <c r="E5" i="51"/>
  <c r="E14" i="51"/>
  <c r="E11" i="51"/>
  <c r="E17" i="51"/>
  <c r="E15" i="51"/>
  <c r="E9" i="51"/>
  <c r="E16" i="51"/>
  <c r="E7" i="51"/>
  <c r="E12" i="51"/>
  <c r="E6" i="51"/>
  <c r="E4" i="51"/>
  <c r="E10" i="51"/>
  <c r="E19" i="5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tc={C9DB2055-25D9-4397-AE5E-FE3B908A90F6}</author>
    <author>tc={6F25AFCF-F43C-4E63-907B-0A2AD21B38CB}</author>
    <author>tc={F3BE49F7-A464-496F-9531-4449514243D6}</author>
    <author>tc={E6E168F7-670A-42B7-BAC9-33E4D8ECD4CE}</author>
  </authors>
  <commentList>
    <comment ref="C10" authorId="0" shapeId="0" xr:uid="{C9DB2055-25D9-4397-AE5E-FE3B908A90F6}">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環境省_購入金額：購入金額に基づき算定する場合に選択、環境省DB【5産連表DB】の係数を使用します。
その他：購入物量で算定する場合やIDEA等の他の排出原単位データベースを使用する場合に選択します。
</t>
      </text>
    </comment>
    <comment ref="D11" authorId="1" shapeId="0" xr:uid="{6F25AFCF-F43C-4E63-907B-0A2AD21B38C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 ref="F11" authorId="2" shapeId="0" xr:uid="{F3BE49F7-A464-496F-9531-4449514243D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産業連関表の産業分類に基づいて係数が分かれています。購入した製品・サービスが含まれる分類の係数を選択します。</t>
      </text>
    </comment>
    <comment ref="G11" authorId="3" shapeId="0" xr:uid="{E6E168F7-670A-42B7-BAC9-33E4D8ECD4C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メーカーからの購入の場合は「メーカー（生産者価格）」を選択し、商社や小売りからの購入の場合は「商社・小売り（購入者価格）」を選択する</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tc={DF054129-7B13-4ADD-9027-0FB54A4B2E55}</author>
    <author>tc={F2CE619A-1AD3-4ECD-B191-E5E4683B5166}</author>
  </authors>
  <commentList>
    <comment ref="E10" authorId="0" shapeId="0" xr:uid="{DF054129-7B13-4ADD-9027-0FB54A4B2E5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製造時・加工時の排出量を把握する必要がございます。しかし製造時・加工時のみの排出を対象としたデータベースはあまり普及していないため、既存の排出係数データベースや論文・調査、顧客の情報等から個別で把握します。</t>
      </text>
    </comment>
    <comment ref="C11" authorId="1" shapeId="0" xr:uid="{F2CE619A-1AD3-4ECD-B191-E5E4683B516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tc={2C850CA4-458B-41F4-A2A0-8E4CDB5E8F1B}</author>
    <author>tc={C810579A-8E1C-44FC-A0B5-C73406595121}</author>
  </authors>
  <commentList>
    <comment ref="C11" authorId="0" shapeId="0" xr:uid="{2C850CA4-458B-41F4-A2A0-8E4CDB5E8F1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エネルギー使用量：販売した製品のエネルギー使用量に基づき算定する場合に選択、算定・報告・公表制度の係数を使用します。ただし電気は日本平均のため、より詳細に算定する場合は「その他」を選択ください。
環境省_6.5ガス漏洩量：販売した製品からの温室効果ガス漏洩量に基づき算定する場合に選択、係数は算定・報告・公表制度の地球温暖化係数を使用します。
その他：IDEA等の他の排出原単位データベースを使用する場合に選択します。</t>
      </text>
    </comment>
    <comment ref="J12" authorId="1" shapeId="0" xr:uid="{C810579A-8E1C-44FC-A0B5-C7340659512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環境省_エネルギー使用量：エネルギー種別に係数を設定しています。ただし電気の場合は電力会社別ではなく、日本の平均値です。
環境省_6.5ガス漏洩量：温室効果ガスの種類に基づき係数が設定されています。漏洩する温室効果ガスの種類に応じた係数を選択ください。</t>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tc={F06381BA-E157-40A6-9FE2-5478F0A52E89}</author>
    <author>tc={0FEC2D69-2240-4FF1-93B7-84B2730696B1}</author>
    <author>tc={7F92D328-8AA9-4A2F-A51A-EB8AECBD1807}</author>
  </authors>
  <commentList>
    <comment ref="C10" authorId="0" shapeId="0" xr:uid="{F06381BA-E157-40A6-9FE2-5478F0A52E89}">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環境省_廃棄物重量：廃棄物処理重量に基づき算定する場合に選択、環境省DB【8廃棄物【種類・処理方法別】】または【9廃棄物【種類別】】の係数を使用します。
その他：IDEA等の他の排出原単位データベースを使用する場合に選択します。
</t>
      </text>
    </comment>
    <comment ref="H11" authorId="1" shapeId="0" xr:uid="{0FEC2D69-2240-4FF1-93B7-84B2730696B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環境省_廃棄物重量：産業廃棄物の廃棄物分類に基づき排出係数が設定されています。詳しく区分はURL（https://www.kankyo.metro.tokyo.lg.jp/resource/industrial_waste/about_industrial/about_02/）を参照ください。</t>
      </text>
    </comment>
    <comment ref="I11" authorId="2" shapeId="0" xr:uid="{7F92D328-8AA9-4A2F-A51A-EB8AECBD180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環境省_廃棄物重量：当該廃棄物をリサイクルしている場合は「リサイクル」、リサイクル以外あるいは不明な場合は「リサイクル以外・その他」を選択ください。</t>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tc={A088889C-0B7A-430D-BE9C-BFA5B9F17E5E}</author>
    <author>tc={DF99DE80-4A15-4B4F-86D4-D1D5B3618F2C}</author>
  </authors>
  <commentList>
    <comment ref="C11" authorId="0" shapeId="0" xr:uid="{A088889C-0B7A-430D-BE9C-BFA5B9F17E5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エネルギー使用量：リース資産のエネルギー使用量に基づき算定する場合に選択、算定・報告・公表制度の係数を使用します。ただし電気は日本平均のため、より詳細に算定する場合は「その他」を選択ください。
環境省_建物面積：賃借面積に基づき算定する場合に選択、環境省DB【16建物【面積】】の係数を使用します。
その他：IDEA等の他の排出原単位データベースを使用する場合に選択します。</t>
      </text>
    </comment>
    <comment ref="F12" authorId="1" shapeId="0" xr:uid="{DF99DE80-4A15-4B4F-86D4-D1D5B3618F2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環境省_エネルギー使用量：エネルギー種別に係数を設定しています。ただし電気の場合は電力会社別ではなく、日本の平均値です。
環境省_建物面積：建物用途別に係数が設定されています。利用形態にあった係数を選択ください。</t>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tc={B8584AF3-D0C8-4290-87AA-BAC47098CE70}</author>
  </authors>
  <commentList>
    <comment ref="F11" authorId="0" shapeId="0" xr:uid="{B8584AF3-D0C8-4290-87AA-BAC47098CE7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環境省_エネルギー使用量：エネルギー種別に係数を設定しています。ただし電気の場合は電力会社別ではなく、日本の平均値です。
環境省_建物面積：建物用途別に係数が設定されています。利用形態にあった係数を選択ください。</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tc={2678B8B4-1F08-4630-8F82-68455ACDEB2E}</author>
    <author>tc={1E6A769E-B0E4-4271-ACEA-3680E4386732}</author>
    <author>tc={B9769DB4-C429-4198-8935-BD344B6267DD}</author>
  </authors>
  <commentList>
    <comment ref="C10" authorId="0" shapeId="0" xr:uid="{2678B8B4-1F08-4630-8F82-68455ACDEB2E}">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環境省_設備投資額：企業・事業別の設備投資額に基づき算定する場合に選択、環境省DB【6資本財】の係数を使用します。
その他：資本財の種類や購入物量で算定する場合や、DEA等の他の排出原単位データベースを使用する場合に選択します。
</t>
      </text>
    </comment>
    <comment ref="D11" authorId="1" shapeId="0" xr:uid="{1E6A769E-B0E4-4271-ACEA-3680E438673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 ref="F11" authorId="2" shapeId="0" xr:uid="{B9769DB4-C429-4198-8935-BD344B6267D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取得した資本財の内容ではなく、自社の事業内容（提供する製品・サービス）に整合・包含する係数を選択します。</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tc={22719C69-B696-4824-B3DE-5828025A78F0}</author>
    <author>tc={4A4C26E6-3D3D-40E1-84CD-14180D559089}</author>
    <author>tc={79A880BF-B66B-4953-B03E-EF8BA902B89E}</author>
  </authors>
  <commentList>
    <comment ref="C10" authorId="0" shapeId="0" xr:uid="{22719C69-B696-4824-B3DE-5828025A78F0}">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環境省_エネルギー使用量：環境省DBを使用して算定する場合に選択
その他：IDEA等の他の排出原単位データベースを使用する場合に選択します。
</t>
      </text>
    </comment>
    <comment ref="D11" authorId="1" shapeId="0" xr:uid="{4A4C26E6-3D3D-40E1-84CD-14180D55908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 ref="F11" authorId="2" shapeId="0" xr:uid="{79A880BF-B66B-4953-B03E-EF8BA902B89E}">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燃料・エネルギーの種類に基づき選択します。それぞれ以下を含みます。
電気：購入した電気
蒸気：購入した蒸気・熱
石炭・原油・天然ガス：原料炭・一般炭・原油・天然ガス・LNGなど
石油製品：ガソリン：灯油・軽油・LPGなどの石油精製燃料
石炭製品：コークス・練炭・コールタールなどの石炭加工燃料
都市ガス：都市ガス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tc={0326E06B-C4DC-4246-AE37-3C2CAF060296}</author>
    <author>tc={7B30C3A8-F1EF-46D8-8042-DD9DFD939000}</author>
    <author>tc={0AB0CAF7-40DC-4772-8F66-8C9F585787C5}</author>
  </authors>
  <commentList>
    <comment ref="C10" authorId="0" shapeId="0" xr:uid="{0326E06B-C4DC-4246-AE37-3C2CAF060296}">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環境省_物流費：輸送費や倉庫利用料に基づき算定する場合に選択、環境省DB【5産連表DB】の係数を使用します。
その他：トンキロや倉庫利用面積で算定する場合や、IDEA等の他の排出原単位データベースを使用する場合に選択します。
</t>
      </text>
    </comment>
    <comment ref="D11" authorId="1" shapeId="0" xr:uid="{7B30C3A8-F1EF-46D8-8042-DD9DFD939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 ref="F11" authorId="2" shapeId="0" xr:uid="{0AB0CAF7-40DC-4772-8F66-8C9F585787C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輸送手段および倉庫に対して係数が設定されています。船舶は海外（外洋輸送）、国内（沿海輸送に分かれています。</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tc={41270DF7-7D9A-4E6F-AAA3-D385AD6F3104}</author>
    <author>tc={9F7C6C5C-7030-4792-8393-87D71CFF929B}</author>
    <author>tc={B4D2105D-4139-4C7D-8FA0-6301C34540A1}</author>
    <author>tc={B7F84E92-4E93-42FB-9DE0-A1B6B4DAC779}</author>
  </authors>
  <commentList>
    <comment ref="C11" authorId="0" shapeId="0" xr:uid="{41270DF7-7D9A-4E6F-AAA3-D385AD6F3104}">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環境省_廃棄物処理費用：廃棄物処理費用基づき算定する場合に選択、環境省DB【5産連表DB】の係数を使用します。
環境省_廃棄物重量：廃棄物処理重量に基づき算定する場合に選択、環境省DB【8廃棄物【種類・処理方法別】】または【9廃棄物【種類別】】の係数を使用します。
その他：IDEA等の他の排出原単位データベースを使用する場合に選択します。
</t>
      </text>
    </comment>
    <comment ref="D12" authorId="1" shapeId="0" xr:uid="{9F7C6C5C-7030-4792-8393-87D71CFF929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 ref="F12" authorId="2" shapeId="0" xr:uid="{B4D2105D-4139-4C7D-8FA0-6301C34540A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環境省_廃棄物処理費用：排出係数は廃棄物が産業廃棄物か一般廃棄物かで区分されています。
環境省_廃棄物重量：産業廃棄物の廃棄物分類に基づき排出係数が設定されています。詳しく区分はURL（https://www.kankyo.metro.tokyo.lg.jp/resource/industrial_waste/about_industrial/about_02/）を参照ください。</t>
      </text>
    </comment>
    <comment ref="G12" authorId="3" shapeId="0" xr:uid="{B7F84E92-4E93-42FB-9DE0-A1B6B4DAC77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環境省_廃棄物重量：当該廃棄物をリサイクルしている場合は「リサイクル」、リサイクル以外あるいは不明な場合は「リサイクル以外・その他」を選択ください。</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tc={71B9901E-BA72-4CC5-9580-53A96768C9D4}</author>
    <author>tc={B1474D03-BEAB-4D68-A2AD-A66118158676}</author>
    <author>tc={0A662500-932A-4A37-88C0-3296A757A89F}</author>
  </authors>
  <commentList>
    <comment ref="C11" authorId="0" shapeId="0" xr:uid="{71B9901E-BA72-4CC5-9580-53A96768C9D4}">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環境省_従業員数：従業員数に基づき算定する場合に選択、環境省DB【13従業員】の係数を使用します。
環境省_交通費：移動手段別の交通費に基づき算定する場合に選択、環境省DB【11交通費】の係数を使用します。
その他：延べ出張日数で算定する場合や、IDEA等の他の排出原単位データベースを使用する場合に選択します。
</t>
      </text>
    </comment>
    <comment ref="D12" authorId="1" shapeId="0" xr:uid="{B1474D03-BEAB-4D68-A2AD-A6611815867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 ref="F12" authorId="2" shapeId="0" xr:uid="{0A662500-932A-4A37-88C0-3296A757A89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環境省_従業員数：係数は1つです。
環境省_交通費：移動手段別に排出係数が設定されています。ただし従業員の自家用車の場合は燃料単価から係数を設定しています。</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tc={5F11C426-86D7-4B3F-B1BA-C35286F92F5A}</author>
    <author>tc={90E842F3-21AB-4F6B-87BA-92036FC87744}</author>
  </authors>
  <commentList>
    <comment ref="C11" authorId="0" shapeId="0" xr:uid="{5F11C426-86D7-4B3F-B1BA-C35286F92F5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環境省_従業員数：従業員数に基づき算定する場合に選択、環境省DB【14従業員【勤務日数】】の係数を使用します。
環境省_交通費：移動手段別の交通費に基づき算定する場合に選択、環境省DB【11交通費】の係数を使用します。</t>
      </text>
    </comment>
    <comment ref="F12" authorId="1" shapeId="0" xr:uid="{90E842F3-21AB-4F6B-87BA-92036FC8774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環境省_従業員数：都市区分（大都市・中都市・小都市A・小都市B・町村）および拠点種類（工場 or オフィス）ごとに排出係数が設定されています。
都市区分は行政区分および人口に基づき定義されています。
大都市：政令指定都市および東京都区部
中都市：大都市を除く人口15万以上の市
小都市A：人口5万以上15万未満の市
小都市B：人口5万未満の市
環境省_交通費：移動手段別に排出係数が設定されています。ただし従業員の自家用車の場合は燃料単価から係数を設定しています。</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tc={0A764869-1301-4447-AC0F-0B4098656E0A}</author>
    <author>tc={04EB8480-940F-48C3-A8B5-5FC0A54190B8}</author>
    <author>tc={EDDFE170-BB89-4F8B-A86F-0304D8A03FF4}</author>
  </authors>
  <commentList>
    <comment ref="C11" authorId="0" shapeId="0" xr:uid="{0A764869-1301-4447-AC0F-0B4098656E0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エネルギー使用量：リース資産のエネルギー使用量に基づき算定する場合に選択、算定・報告・公表制度の係数を使用します。ただし電気は日本平均のため、より詳細に算定する場合は「その他」を選択ください。
環境省_建物面積：賃借面積に基づき算定する場合に選択、環境省DB【16建物【面積】】の係数を使用します。
その他：IDEA等の他の排出原単位データベースを使用する場合に選択します。</t>
      </text>
    </comment>
    <comment ref="D12" authorId="1" shapeId="0" xr:uid="{04EB8480-940F-48C3-A8B5-5FC0A54190B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 ref="F12" authorId="2" shapeId="0" xr:uid="{EDDFE170-BB89-4F8B-A86F-0304D8A03FF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環境省_エネルギー使用量：エネルギー種別に係数を設定しています。ただし電気の場合は電力会社別ではなく、日本の平均値です。
環境省_建物面積：建物用途別に係数が設定されています。利用形態にあった係数を選択ください。</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tc={D207CBDB-78B9-407D-9C82-CEBF4EC5E0D1}</author>
    <author>tc={C8C0BEDE-59B4-4069-9E9C-FF61C3BF0BCA}</author>
    <author>tc={F3438BD6-1D1C-4299-9788-6EA5E3B8E441}</author>
    <author>tc={829089C7-485F-4F5C-85CF-4B75F1958E0D}</author>
    <author>tc={F9570F27-C384-47C1-9D5F-1B97DAD53CCA}</author>
    <author>tc={B0D08BF7-3600-4C7E-B03D-A6212AA81C47}</author>
  </authors>
  <commentList>
    <comment ref="C11" authorId="0" shapeId="0" xr:uid="{D207CBDB-78B9-407D-9C82-CEBF4EC5E0D1}">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環境省_輸送_トンキロ：下流の輸送についてトンキロ法に基づき算定する場合に選択、環境省DB【2輸送【トンキロ法】（新）】の係数を使用します。
環境省_倉庫_面積：下流の倉庫利用について面積に基づき算定する場合に選択、環境省DB【16建物【面積】】の係数を使用します。
その他：燃費法等他の活動量で算定する場合や、IDEA等の他の排出原単位データベースを使用する場合に選択します。
</t>
      </text>
    </comment>
    <comment ref="D12" authorId="1" shapeId="0" xr:uid="{C8C0BEDE-59B4-4069-9E9C-FF61C3BF0BC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 ref="F12" authorId="2" shapeId="0" xr:uid="{F3438BD6-1D1C-4299-9788-6EA5E3B8E44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環境省_輸送_トンキロの場合：輸送手段別に係数が設定されています。輸送手段は船舶、航空、鉄道、トラック（ガソリン）、トラック（ディーゼル）です。
環境省_倉庫_面積の場合：係数は1つのみです。</t>
      </text>
    </comment>
    <comment ref="G12" authorId="3" shapeId="0" xr:uid="{829089C7-485F-4F5C-85CF-4B75F1958E0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トラック・船舶輸送の場合は燃費基準を反映可能です。
トラックの場合：2025年基準達成車、2022年基準達成車、2015年基準達成車、デフォルト（その他）から選択可能です。指定が無ければデフォルトを選択ください。
船舶の場合：1990年から2010年の間に建造された船舶の船種毎の平均燃費と比較した燃費改善度（0%以上5%未満、5%以上10％未満、10％以上15％未満、15％以上20%未満、20％以上）から選択可能です。指定がなければデフォルトを選択ください。</t>
      </text>
    </comment>
    <comment ref="H12" authorId="4" shapeId="0" xr:uid="{F9570F27-C384-47C1-9D5F-1B97DAD53CC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トラック輸送の場合、当該トラックの最大積載量を記載します。</t>
      </text>
    </comment>
    <comment ref="I12" authorId="5" shapeId="0" xr:uid="{B0D08BF7-3600-4C7E-B03D-A6212AA81C4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トラック輸送の場合は、当該トラック輸送の積載率を％単位で入力します。積載率が不明な場合は環境省DB【2輸送【トンキロ法】（新）】に記載の積載量別の平均積載率を使用することもできます。</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<sst xmlns="http://schemas.openxmlformats.org/spreadsheetml/2006/main" count="7343" uniqueCount="2300">
  <si>
    <t>【算定Excelの構成】</t>
    <rPh sb="1" eb="3">
      <t>サンテイ</t>
    </rPh>
    <rPh sb="9" eb="11">
      <t>コウセイ</t>
    </rPh>
    <phoneticPr fontId="4"/>
  </si>
  <si>
    <t>【背景色ごとに必要な操作】</t>
    <rPh sb="1" eb="4">
      <t>ハイケイショク</t>
    </rPh>
    <rPh sb="7" eb="9">
      <t>ヒツヨウ</t>
    </rPh>
    <rPh sb="10" eb="12">
      <t>ソウサ</t>
    </rPh>
    <phoneticPr fontId="4"/>
  </si>
  <si>
    <t>タブ名</t>
    <rPh sb="2" eb="3">
      <t>メイ</t>
    </rPh>
    <phoneticPr fontId="4"/>
  </si>
  <si>
    <t>シート種類</t>
    <rPh sb="3" eb="5">
      <t>シュルイ</t>
    </rPh>
    <phoneticPr fontId="4"/>
  </si>
  <si>
    <t>説明</t>
    <rPh sb="0" eb="2">
      <t>セツメイ</t>
    </rPh>
    <phoneticPr fontId="4"/>
  </si>
  <si>
    <t>背景色</t>
    <rPh sb="0" eb="3">
      <t>ハイケイショク</t>
    </rPh>
    <phoneticPr fontId="4"/>
  </si>
  <si>
    <t>算定結果</t>
    <rPh sb="0" eb="4">
      <t>サンテイケッカ</t>
    </rPh>
    <phoneticPr fontId="4"/>
  </si>
  <si>
    <t>サマリー</t>
    <phoneticPr fontId="4"/>
  </si>
  <si>
    <t>各カテゴリの算定結果を一覧で表示するシート</t>
    <rPh sb="0" eb="1">
      <t>カク</t>
    </rPh>
    <rPh sb="6" eb="10">
      <t>サンテイケッカ</t>
    </rPh>
    <rPh sb="11" eb="13">
      <t>イチラン</t>
    </rPh>
    <rPh sb="14" eb="16">
      <t>ヒョウジ</t>
    </rPh>
    <phoneticPr fontId="4"/>
  </si>
  <si>
    <t>このセルには値を入力してください</t>
    <rPh sb="6" eb="7">
      <t>アタイ</t>
    </rPh>
    <rPh sb="8" eb="10">
      <t>ニュウリョク</t>
    </rPh>
    <phoneticPr fontId="4"/>
  </si>
  <si>
    <t>算定対象</t>
    <rPh sb="0" eb="4">
      <t>サンテイタイショウ</t>
    </rPh>
    <phoneticPr fontId="4"/>
  </si>
  <si>
    <t>Scope3の算定対象とした活動を記載するシート</t>
    <rPh sb="7" eb="9">
      <t>サンテイ</t>
    </rPh>
    <rPh sb="9" eb="11">
      <t>タイショウ</t>
    </rPh>
    <rPh sb="14" eb="16">
      <t>カツドウ</t>
    </rPh>
    <rPh sb="17" eb="19">
      <t>キサイ</t>
    </rPh>
    <phoneticPr fontId="4"/>
  </si>
  <si>
    <t>このセルは空欄にしてください</t>
    <rPh sb="5" eb="7">
      <t>クウラン</t>
    </rPh>
    <phoneticPr fontId="4"/>
  </si>
  <si>
    <t>カテゴリ1【購入した製品・サービス】</t>
  </si>
  <si>
    <t>算定</t>
    <rPh sb="0" eb="2">
      <t>サンテイ</t>
    </rPh>
    <phoneticPr fontId="4"/>
  </si>
  <si>
    <t>カテゴリ1の算定を行うシート</t>
    <rPh sb="6" eb="8">
      <t>サンテイ</t>
    </rPh>
    <rPh sb="9" eb="10">
      <t>オコナ</t>
    </rPh>
    <phoneticPr fontId="4"/>
  </si>
  <si>
    <t>関数が組まれているため、中身を変更しないでください</t>
    <rPh sb="0" eb="2">
      <t>カンスウ</t>
    </rPh>
    <rPh sb="3" eb="4">
      <t>ク</t>
    </rPh>
    <rPh sb="12" eb="14">
      <t>ナカミ</t>
    </rPh>
    <rPh sb="15" eb="17">
      <t>ヘンコウ</t>
    </rPh>
    <phoneticPr fontId="4"/>
  </si>
  <si>
    <t>カテゴリ2【資本財】</t>
  </si>
  <si>
    <t>カテゴリ2の算定を行うシート</t>
    <rPh sb="6" eb="8">
      <t>サンテイ</t>
    </rPh>
    <rPh sb="9" eb="10">
      <t>オコナ</t>
    </rPh>
    <phoneticPr fontId="4"/>
  </si>
  <si>
    <t>カテゴリ3【エネルギー】</t>
  </si>
  <si>
    <t>カテゴリ3の算定を行うシート</t>
  </si>
  <si>
    <t>【算定参考資料：環境省資料】</t>
    <rPh sb="1" eb="3">
      <t>サンテイ</t>
    </rPh>
    <rPh sb="3" eb="7">
      <t>サンコウシリョウ</t>
    </rPh>
    <rPh sb="8" eb="11">
      <t>カンキョウ</t>
    </rPh>
    <phoneticPr fontId="4"/>
  </si>
  <si>
    <t>←ご不明点がある場合にご確認ください。ご不明点が解消されない場合はリクロマ株式会社にご連絡ください。</t>
    <phoneticPr fontId="4"/>
  </si>
  <si>
    <t>カテゴリ4【輸送（上流）】</t>
  </si>
  <si>
    <t>カテゴリ4の算定を行うシート</t>
  </si>
  <si>
    <t>資料名</t>
    <rPh sb="0" eb="3">
      <t>シリョウ</t>
    </rPh>
    <phoneticPr fontId="4"/>
  </si>
  <si>
    <t>出典</t>
    <rPh sb="0" eb="2">
      <t>シュッテn</t>
    </rPh>
    <phoneticPr fontId="4"/>
  </si>
  <si>
    <t>カテゴリ5【事業から出る廃棄物】</t>
  </si>
  <si>
    <t>カテゴリ5の算定を行うシート</t>
  </si>
  <si>
    <t>基本ガイドライン</t>
    <rPh sb="0" eb="2">
      <t>キホn</t>
    </rPh>
    <phoneticPr fontId="4"/>
  </si>
  <si>
    <t>https://www.env.go.jp/earth/ondanka/supply_chain/gvc/files/tools/GuideLine_ver.2.5.pdf</t>
  </si>
  <si>
    <t>カテゴリ6【出張】</t>
  </si>
  <si>
    <t>カテゴリ6の算定を行うシート</t>
  </si>
  <si>
    <t>よくある質問と回答集</t>
    <rPh sb="7" eb="10">
      <t>カイトウシュウ</t>
    </rPh>
    <phoneticPr fontId="4"/>
  </si>
  <si>
    <t>https://www.env.go.jp/earth/ondanka/supply_chain/gvc/files/tools/QandA_202303.pdf</t>
  </si>
  <si>
    <t>カテゴリ7【通勤】</t>
  </si>
  <si>
    <t>カテゴリ7の算定を行うシート</t>
  </si>
  <si>
    <t>カテゴリ8【リース資産（上流）】</t>
  </si>
  <si>
    <t>カテゴリ8の算定を行うシート</t>
  </si>
  <si>
    <t xml:space="preserve">カテゴリ9【輸送（下流）】（トンキロ） </t>
  </si>
  <si>
    <t>カテゴリ9の算定を行うシート</t>
  </si>
  <si>
    <t>【算定参考資料：排出原単位】</t>
    <rPh sb="1" eb="3">
      <t>サンテイ</t>
    </rPh>
    <rPh sb="3" eb="7">
      <t>サンコウシリョウ</t>
    </rPh>
    <rPh sb="8" eb="13">
      <t>ハイシュテゥ</t>
    </rPh>
    <phoneticPr fontId="4"/>
  </si>
  <si>
    <t>←算定に使用する排出係数です。</t>
    <rPh sb="1" eb="3">
      <t>サンテイ</t>
    </rPh>
    <rPh sb="8" eb="12">
      <t>ハイシュテゥ</t>
    </rPh>
    <phoneticPr fontId="4"/>
  </si>
  <si>
    <t>カテゴリ10【販売製品の加工】</t>
  </si>
  <si>
    <t>カテゴリ10の算定を行うシート</t>
  </si>
  <si>
    <t>カテゴリ11【販売製品の使用】</t>
  </si>
  <si>
    <t>カテゴリ11の算定を行うシート</t>
  </si>
  <si>
    <t>環境省「サプライチェーンを通じて組織の温室効果ガス排出等の算定のための排出原単位データベース」（以後環境省DBとする。）</t>
    <rPh sb="0" eb="3">
      <t>カンキョウ</t>
    </rPh>
    <rPh sb="13" eb="14">
      <t>ツウ</t>
    </rPh>
    <rPh sb="16" eb="18">
      <t>ソシキ</t>
    </rPh>
    <rPh sb="19" eb="23">
      <t>オンシツコウカ</t>
    </rPh>
    <rPh sb="25" eb="28">
      <t>ハイシュツトウ</t>
    </rPh>
    <rPh sb="29" eb="31">
      <t>サンテイ</t>
    </rPh>
    <rPh sb="35" eb="40">
      <t>ハイシュツゲンタンイ</t>
    </rPh>
    <rPh sb="48" eb="50">
      <t>イゴ</t>
    </rPh>
    <rPh sb="50" eb="53">
      <t>カンキョウショウ</t>
    </rPh>
    <phoneticPr fontId="4"/>
  </si>
  <si>
    <t>カテゴリ12【販売製品の廃棄】</t>
  </si>
  <si>
    <t>カテゴリ12の算定を行うシート</t>
  </si>
  <si>
    <t>IDEA</t>
    <phoneticPr fontId="4"/>
  </si>
  <si>
    <t>https://sumpo.or.jp/BgpaYvh6/</t>
  </si>
  <si>
    <t xml:space="preserve">カテゴリ13【リース資産（下流）】 </t>
  </si>
  <si>
    <t>カテゴリ13の算定を行うシート</t>
  </si>
  <si>
    <t>温室効果ガス排出量　算定・報告・公表制度</t>
    <rPh sb="0" eb="4">
      <t>オンシテゥ</t>
    </rPh>
    <rPh sb="6" eb="9">
      <t>ハイシュテゥ</t>
    </rPh>
    <rPh sb="10" eb="12">
      <t>サンテイ</t>
    </rPh>
    <rPh sb="13" eb="15">
      <t>ホウコク</t>
    </rPh>
    <rPh sb="16" eb="20">
      <t>コウヒョウセイ</t>
    </rPh>
    <phoneticPr fontId="4"/>
  </si>
  <si>
    <t>カテゴリ14【フランチャイズ】</t>
  </si>
  <si>
    <t>カテゴリ14の算定を行うシート</t>
  </si>
  <si>
    <t>国立環境研究所「産業連関表によるグローバルサプライチェーンを考慮した環境負荷原単位」（以下3EIDとする。）</t>
    <rPh sb="0" eb="7">
      <t>コクリツカンキョウケンキュウジョ</t>
    </rPh>
    <rPh sb="8" eb="12">
      <t>サンギョウレンカン</t>
    </rPh>
    <rPh sb="12" eb="13">
      <t>ヒョウ</t>
    </rPh>
    <rPh sb="30" eb="32">
      <t>コウリョ</t>
    </rPh>
    <rPh sb="34" eb="41">
      <t>カンキョウフカゲンタンイ</t>
    </rPh>
    <rPh sb="43" eb="45">
      <t>イカ</t>
    </rPh>
    <phoneticPr fontId="4"/>
  </si>
  <si>
    <t>カテゴリ15【投資】</t>
  </si>
  <si>
    <t>カテゴリ15の算定を行うシート</t>
  </si>
  <si>
    <t>※本シートには環境省データベースおよび算定・報告・公表制度の係数が組み込まれています。IDEAの係数を使用する場合は手動で入力してください</t>
    <rPh sb="1" eb="2">
      <t>ホン</t>
    </rPh>
    <rPh sb="7" eb="10">
      <t>カンキョウショウ</t>
    </rPh>
    <rPh sb="19" eb="21">
      <t>サンテイ</t>
    </rPh>
    <rPh sb="22" eb="24">
      <t>ホウコク</t>
    </rPh>
    <rPh sb="25" eb="29">
      <t>コウヒョウセイド</t>
    </rPh>
    <rPh sb="30" eb="32">
      <t>ケイスウ</t>
    </rPh>
    <rPh sb="33" eb="34">
      <t>ク</t>
    </rPh>
    <rPh sb="35" eb="36">
      <t>コ</t>
    </rPh>
    <rPh sb="48" eb="50">
      <t>ケイスウ</t>
    </rPh>
    <rPh sb="51" eb="53">
      <t>シヨウ</t>
    </rPh>
    <rPh sb="55" eb="57">
      <t>バアイ</t>
    </rPh>
    <rPh sb="58" eb="60">
      <t>シュドウ</t>
    </rPh>
    <rPh sb="61" eb="63">
      <t>ニュウリョク</t>
    </rPh>
    <phoneticPr fontId="4"/>
  </si>
  <si>
    <t>要更新データ</t>
  </si>
  <si>
    <t>外部データ</t>
    <rPh sb="0" eb="2">
      <t>ガイブ</t>
    </rPh>
    <phoneticPr fontId="4"/>
  </si>
  <si>
    <t>エネルギーの係数やガソリン単価など、定期的に更新が必要な外部データを記載したシート</t>
    <rPh sb="6" eb="8">
      <t>ケイスウ</t>
    </rPh>
    <rPh sb="13" eb="15">
      <t>タンカ</t>
    </rPh>
    <rPh sb="18" eb="21">
      <t>テイキテキ</t>
    </rPh>
    <rPh sb="22" eb="24">
      <t>コウシン</t>
    </rPh>
    <rPh sb="25" eb="27">
      <t>ヒツヨウ</t>
    </rPh>
    <rPh sb="28" eb="30">
      <t>ガイブ</t>
    </rPh>
    <rPh sb="34" eb="36">
      <t>キサイ</t>
    </rPh>
    <phoneticPr fontId="4"/>
  </si>
  <si>
    <t>カテゴリ１</t>
  </si>
  <si>
    <t>カテゴリ1の排出原単位を記載したシート</t>
    <rPh sb="6" eb="11">
      <t>ハイシュツゲンタンイ</t>
    </rPh>
    <rPh sb="12" eb="14">
      <t>キサイ</t>
    </rPh>
    <phoneticPr fontId="4"/>
  </si>
  <si>
    <t>カテゴリ2</t>
  </si>
  <si>
    <t>カテゴリ2の排出原単位を記載したシート</t>
    <rPh sb="6" eb="11">
      <t>ハイシュツゲンタンイ</t>
    </rPh>
    <rPh sb="12" eb="14">
      <t>キサイ</t>
    </rPh>
    <phoneticPr fontId="4"/>
  </si>
  <si>
    <t>カテゴリ3</t>
  </si>
  <si>
    <t>カテゴリ3の排出原単位を記載したシート</t>
    <rPh sb="6" eb="11">
      <t>ハイシュツゲンタンイ</t>
    </rPh>
    <rPh sb="12" eb="14">
      <t>キサイ</t>
    </rPh>
    <phoneticPr fontId="4"/>
  </si>
  <si>
    <t>カテゴリ4,9</t>
  </si>
  <si>
    <t>カテゴリ4および9の排出原単位を記載したシート</t>
    <rPh sb="10" eb="15">
      <t>ハイシュツゲンタンイ</t>
    </rPh>
    <rPh sb="16" eb="18">
      <t>キサイ</t>
    </rPh>
    <phoneticPr fontId="4"/>
  </si>
  <si>
    <t>カテゴリ5,12</t>
  </si>
  <si>
    <t>カテゴリ5および12の排出原単位を記載したシート</t>
    <rPh sb="11" eb="16">
      <t>ハイシュツゲンタンイ</t>
    </rPh>
    <rPh sb="17" eb="19">
      <t>キサイ</t>
    </rPh>
    <phoneticPr fontId="4"/>
  </si>
  <si>
    <t>カテゴリ6</t>
  </si>
  <si>
    <t>カテゴリ6の排出原単位を記載したシート</t>
    <rPh sb="6" eb="11">
      <t>ハイシュツゲンタンイ</t>
    </rPh>
    <rPh sb="12" eb="14">
      <t>キサイ</t>
    </rPh>
    <phoneticPr fontId="4"/>
  </si>
  <si>
    <t>カテゴリ7</t>
  </si>
  <si>
    <t>カテゴリ7の排出原単位を記載したシート</t>
    <rPh sb="6" eb="11">
      <t>ハイシュツゲンタンイ</t>
    </rPh>
    <rPh sb="12" eb="14">
      <t>キサイ</t>
    </rPh>
    <phoneticPr fontId="4"/>
  </si>
  <si>
    <t>カテゴリ8,13</t>
  </si>
  <si>
    <t>カテゴリ8および13の排出原単位を記載したシート</t>
    <rPh sb="11" eb="16">
      <t>ハイシュツゲンタンイ</t>
    </rPh>
    <rPh sb="17" eb="19">
      <t>キサイ</t>
    </rPh>
    <phoneticPr fontId="4"/>
  </si>
  <si>
    <t>カテゴリ11</t>
  </si>
  <si>
    <t>カテゴリ11の排出原単位を記載したシート</t>
    <rPh sb="7" eb="12">
      <t>ハイシュツゲンタンイ</t>
    </rPh>
    <rPh sb="13" eb="15">
      <t>キサイ</t>
    </rPh>
    <phoneticPr fontId="4"/>
  </si>
  <si>
    <t>（会社名、グループ名）　〇〇年度　温室効果ガス排出量算定結果</t>
    <rPh sb="1" eb="4">
      <t>カイセィア</t>
    </rPh>
    <rPh sb="14" eb="16">
      <t>ネn</t>
    </rPh>
    <rPh sb="17" eb="21">
      <t>オンシツコウカグ</t>
    </rPh>
    <rPh sb="23" eb="26">
      <t>ハイシュテゥ</t>
    </rPh>
    <rPh sb="26" eb="30">
      <t>サンテイ</t>
    </rPh>
    <phoneticPr fontId="3"/>
  </si>
  <si>
    <t>カテゴリ</t>
    <phoneticPr fontId="3"/>
  </si>
  <si>
    <t>カテゴリ名</t>
    <rPh sb="4" eb="5">
      <t>メイ</t>
    </rPh>
    <phoneticPr fontId="3"/>
  </si>
  <si>
    <t>排出量 [t-CO2]</t>
    <rPh sb="0" eb="2">
      <t>ハイシュツ</t>
    </rPh>
    <rPh sb="2" eb="3">
      <t>リョウ</t>
    </rPh>
    <phoneticPr fontId="3"/>
  </si>
  <si>
    <t>割合 [％]</t>
    <rPh sb="0" eb="2">
      <t>ワリアイ</t>
    </rPh>
    <phoneticPr fontId="3"/>
  </si>
  <si>
    <t>カテゴリ1</t>
    <phoneticPr fontId="3"/>
  </si>
  <si>
    <t>購入した製品・サービス</t>
    <rPh sb="0" eb="2">
      <t>コウニュウ</t>
    </rPh>
    <rPh sb="4" eb="6">
      <t>セイヒン</t>
    </rPh>
    <phoneticPr fontId="3"/>
  </si>
  <si>
    <t>カテゴリ2</t>
    <phoneticPr fontId="3"/>
  </si>
  <si>
    <t>資本財</t>
    <rPh sb="0" eb="3">
      <t>シホンザイ</t>
    </rPh>
    <phoneticPr fontId="3"/>
  </si>
  <si>
    <t>Scope1,2に含まれない燃料及びエネルギー関連活動</t>
    <rPh sb="9" eb="10">
      <t>フク</t>
    </rPh>
    <rPh sb="14" eb="16">
      <t>ネンリョウ</t>
    </rPh>
    <rPh sb="16" eb="17">
      <t>オヨ</t>
    </rPh>
    <rPh sb="23" eb="25">
      <t>カンレン</t>
    </rPh>
    <rPh sb="25" eb="27">
      <t>カツドウ</t>
    </rPh>
    <phoneticPr fontId="3"/>
  </si>
  <si>
    <t>カテゴリ4</t>
  </si>
  <si>
    <t>輸送、配送（上流）</t>
    <rPh sb="0" eb="2">
      <t>ユソウ</t>
    </rPh>
    <rPh sb="3" eb="5">
      <t>ハイソウ</t>
    </rPh>
    <rPh sb="6" eb="8">
      <t>ジョウリュウ</t>
    </rPh>
    <phoneticPr fontId="3"/>
  </si>
  <si>
    <t>カテゴリ5</t>
  </si>
  <si>
    <t>事業から出る廃棄物</t>
    <rPh sb="0" eb="2">
      <t>ジギョウ</t>
    </rPh>
    <rPh sb="4" eb="5">
      <t>デ</t>
    </rPh>
    <rPh sb="6" eb="9">
      <t>ハイキブツ</t>
    </rPh>
    <phoneticPr fontId="3"/>
  </si>
  <si>
    <t>出張</t>
    <rPh sb="0" eb="2">
      <t>シュッチョウ</t>
    </rPh>
    <phoneticPr fontId="3"/>
  </si>
  <si>
    <t>カテゴリ7</t>
    <phoneticPr fontId="3"/>
  </si>
  <si>
    <t>雇用者の通勤</t>
    <rPh sb="0" eb="3">
      <t>コヨウシャ</t>
    </rPh>
    <rPh sb="4" eb="6">
      <t>ツウキン</t>
    </rPh>
    <phoneticPr fontId="3"/>
  </si>
  <si>
    <t>カテゴリ8</t>
  </si>
  <si>
    <t>リース資産（上流）</t>
    <rPh sb="3" eb="5">
      <t>シサン</t>
    </rPh>
    <rPh sb="6" eb="8">
      <t>ジョウリュウ</t>
    </rPh>
    <phoneticPr fontId="3"/>
  </si>
  <si>
    <t>カテゴリ9</t>
  </si>
  <si>
    <t>輸送、配送（下流）</t>
    <rPh sb="0" eb="2">
      <t>ユソウ</t>
    </rPh>
    <rPh sb="3" eb="5">
      <t>ハイソウ</t>
    </rPh>
    <rPh sb="6" eb="8">
      <t>カリュウ</t>
    </rPh>
    <phoneticPr fontId="3"/>
  </si>
  <si>
    <t>カテゴリ10</t>
  </si>
  <si>
    <t>販売した製品の加工</t>
    <rPh sb="0" eb="2">
      <t>ハンバイ</t>
    </rPh>
    <rPh sb="4" eb="6">
      <t>セイヒン</t>
    </rPh>
    <rPh sb="7" eb="9">
      <t>カコウ</t>
    </rPh>
    <phoneticPr fontId="3"/>
  </si>
  <si>
    <t>販売した製品の使用</t>
    <rPh sb="0" eb="2">
      <t>ハンバイ</t>
    </rPh>
    <rPh sb="4" eb="6">
      <t>セイヒン</t>
    </rPh>
    <rPh sb="7" eb="9">
      <t>シヨウ</t>
    </rPh>
    <phoneticPr fontId="3"/>
  </si>
  <si>
    <t>カテゴリ12</t>
  </si>
  <si>
    <t>販売した製品の廃棄</t>
    <rPh sb="0" eb="2">
      <t>ハンバイ</t>
    </rPh>
    <rPh sb="4" eb="6">
      <t>セイヒン</t>
    </rPh>
    <rPh sb="7" eb="9">
      <t>ハイキ</t>
    </rPh>
    <phoneticPr fontId="3"/>
  </si>
  <si>
    <t>カテゴリ13</t>
  </si>
  <si>
    <t>リース資産（下流）</t>
    <rPh sb="3" eb="5">
      <t>シサン</t>
    </rPh>
    <rPh sb="6" eb="8">
      <t>カリュウ</t>
    </rPh>
    <phoneticPr fontId="3"/>
  </si>
  <si>
    <t>カテゴリ14</t>
  </si>
  <si>
    <t>フランチャイズ</t>
    <phoneticPr fontId="3"/>
  </si>
  <si>
    <t>カテゴリ15</t>
  </si>
  <si>
    <t>投資_GHGp</t>
    <rPh sb="0" eb="2">
      <t>トウシ</t>
    </rPh>
    <phoneticPr fontId="3"/>
  </si>
  <si>
    <t>合計</t>
    <rPh sb="0" eb="2">
      <t>ゴウケイ</t>
    </rPh>
    <phoneticPr fontId="3"/>
  </si>
  <si>
    <t>※カテゴリ15はPCAF方式かGHGプロトコル方式のどちらか1つで算定してください</t>
    <rPh sb="12" eb="14">
      <t>ホウシキ</t>
    </rPh>
    <rPh sb="23" eb="25">
      <t>ホウシキ</t>
    </rPh>
    <rPh sb="33" eb="35">
      <t>サンテイ</t>
    </rPh>
    <phoneticPr fontId="3"/>
  </si>
  <si>
    <t>算定対象</t>
    <rPh sb="0" eb="4">
      <t>サンテイ</t>
    </rPh>
    <phoneticPr fontId="4"/>
  </si>
  <si>
    <t>【期間】</t>
    <rPh sb="1" eb="3">
      <t>キカn</t>
    </rPh>
    <phoneticPr fontId="4"/>
  </si>
  <si>
    <t>〇〇年〇〇月〜〇〇年〇〇月</t>
    <rPh sb="2" eb="3">
      <t>ネn</t>
    </rPh>
    <rPh sb="5" eb="6">
      <t>ツキ</t>
    </rPh>
    <rPh sb="9" eb="10">
      <t>ネn</t>
    </rPh>
    <rPh sb="12" eb="13">
      <t>ツキ</t>
    </rPh>
    <phoneticPr fontId="4"/>
  </si>
  <si>
    <t>【算定カテゴリ】</t>
    <rPh sb="1" eb="3">
      <t>サンテイ</t>
    </rPh>
    <phoneticPr fontId="4"/>
  </si>
  <si>
    <t>カテゴリ名</t>
    <rPh sb="4" eb="5">
      <t>メイ</t>
    </rPh>
    <phoneticPr fontId="4"/>
  </si>
  <si>
    <t>該当する活動</t>
    <rPh sb="0" eb="2">
      <t>ガイトウ</t>
    </rPh>
    <phoneticPr fontId="4"/>
  </si>
  <si>
    <t>算定対象外の理由</t>
    <rPh sb="0" eb="2">
      <t>サンテイ</t>
    </rPh>
    <rPh sb="2" eb="5">
      <t>タイショウガイ</t>
    </rPh>
    <rPh sb="6" eb="8">
      <t>リユウ</t>
    </rPh>
    <phoneticPr fontId="4"/>
  </si>
  <si>
    <t>算定式</t>
    <rPh sb="0" eb="3">
      <t>サンテイシキ</t>
    </rPh>
    <phoneticPr fontId="4"/>
  </si>
  <si>
    <t>収集データ</t>
    <rPh sb="0" eb="2">
      <t>シュウシュウ</t>
    </rPh>
    <phoneticPr fontId="4"/>
  </si>
  <si>
    <t>カテゴリ1</t>
  </si>
  <si>
    <t>購入した製品・サービス</t>
  </si>
  <si>
    <t>資本財</t>
  </si>
  <si>
    <t>燃料・エネルギー関連</t>
  </si>
  <si>
    <t>輸送・配送（上流）</t>
  </si>
  <si>
    <t>事業からでる廃棄物</t>
  </si>
  <si>
    <t>出張</t>
  </si>
  <si>
    <t>雇用者の出勤</t>
  </si>
  <si>
    <t>リース資産（上流）</t>
  </si>
  <si>
    <t>輸送・配送（下流）</t>
  </si>
  <si>
    <t>販売した製品の加工</t>
  </si>
  <si>
    <t>販売した製品の使用</t>
  </si>
  <si>
    <t>販売した製品の廃棄</t>
  </si>
  <si>
    <t>リース資産（下流）</t>
  </si>
  <si>
    <t>フランチャイズ</t>
  </si>
  <si>
    <t>投資</t>
  </si>
  <si>
    <t>カテゴリ１．購入した製品・サービス</t>
    <rPh sb="6" eb="8">
      <t>コウニュウ</t>
    </rPh>
    <rPh sb="10" eb="12">
      <t>セイヒン</t>
    </rPh>
    <phoneticPr fontId="2"/>
  </si>
  <si>
    <t>排出量[tCO2eq]</t>
    <rPh sb="0" eb="3">
      <t>ハイシュツリョウ</t>
    </rPh>
    <phoneticPr fontId="2"/>
  </si>
  <si>
    <t>活動内容</t>
    <rPh sb="0" eb="4">
      <t>カツドウナイヨウ</t>
    </rPh>
    <phoneticPr fontId="2"/>
  </si>
  <si>
    <t>算定方式</t>
    <rPh sb="0" eb="4">
      <t>サンテイホウシキ</t>
    </rPh>
    <phoneticPr fontId="4"/>
  </si>
  <si>
    <t>排出原単位（その他）</t>
    <rPh sb="0" eb="2">
      <t>ハイシュツ</t>
    </rPh>
    <rPh sb="2" eb="5">
      <t>ゲンタンイ</t>
    </rPh>
    <rPh sb="8" eb="9">
      <t>タ</t>
    </rPh>
    <phoneticPr fontId="2"/>
  </si>
  <si>
    <t>排出量
[t-CO2eq]</t>
    <rPh sb="0" eb="2">
      <t>ハイシュツ</t>
    </rPh>
    <rPh sb="2" eb="3">
      <t>リョウ</t>
    </rPh>
    <phoneticPr fontId="2"/>
  </si>
  <si>
    <t>数値</t>
    <rPh sb="0" eb="2">
      <t>スウチ</t>
    </rPh>
    <phoneticPr fontId="4"/>
  </si>
  <si>
    <t>単位</t>
    <rPh sb="0" eb="2">
      <t>タンイ</t>
    </rPh>
    <phoneticPr fontId="2"/>
  </si>
  <si>
    <t>出典</t>
    <rPh sb="0" eb="2">
      <t>シュッテン</t>
    </rPh>
    <phoneticPr fontId="4"/>
  </si>
  <si>
    <t>係数名</t>
    <rPh sb="0" eb="3">
      <t>ケイスウメイ</t>
    </rPh>
    <phoneticPr fontId="4"/>
  </si>
  <si>
    <t>数値</t>
    <rPh sb="0" eb="2">
      <t>スウチ</t>
    </rPh>
    <phoneticPr fontId="2"/>
  </si>
  <si>
    <t>出典</t>
    <rPh sb="0" eb="2">
      <t>シュッテン</t>
    </rPh>
    <phoneticPr fontId="2"/>
  </si>
  <si>
    <t>係数名</t>
    <rPh sb="0" eb="2">
      <t>ケイスウ</t>
    </rPh>
    <rPh sb="2" eb="3">
      <t>メイ</t>
    </rPh>
    <phoneticPr fontId="4"/>
  </si>
  <si>
    <t>カテゴリ２．資本財</t>
    <rPh sb="6" eb="9">
      <t>シホンザイ</t>
    </rPh>
    <phoneticPr fontId="2"/>
  </si>
  <si>
    <t>カテゴリ３．Scope1,2に含まれない燃料及びエネルギー関連活動</t>
    <rPh sb="15" eb="16">
      <t>フク</t>
    </rPh>
    <rPh sb="20" eb="22">
      <t>ネンリョウ</t>
    </rPh>
    <rPh sb="22" eb="23">
      <t>オヨ</t>
    </rPh>
    <rPh sb="29" eb="31">
      <t>カンレン</t>
    </rPh>
    <rPh sb="31" eb="33">
      <t>カツドウ</t>
    </rPh>
    <phoneticPr fontId="2"/>
  </si>
  <si>
    <t>IDEA_A重油</t>
    <rPh sb="6" eb="8">
      <t>ジュウユ</t>
    </rPh>
    <phoneticPr fontId="2"/>
  </si>
  <si>
    <t>カテゴリ４．輸送、配送（上流）</t>
    <rPh sb="6" eb="8">
      <t>ユソウ</t>
    </rPh>
    <rPh sb="9" eb="11">
      <t>ハイソウ</t>
    </rPh>
    <rPh sb="12" eb="14">
      <t>ジョウリュウ</t>
    </rPh>
    <phoneticPr fontId="2"/>
  </si>
  <si>
    <t>係数名</t>
    <rPh sb="0" eb="3">
      <t>ケイスウメイ</t>
    </rPh>
    <phoneticPr fontId="2"/>
  </si>
  <si>
    <t>燃費基準</t>
    <rPh sb="0" eb="4">
      <t>ネンピキジュン</t>
    </rPh>
    <phoneticPr fontId="2"/>
  </si>
  <si>
    <t>最大積載量[kg]</t>
    <phoneticPr fontId="2"/>
  </si>
  <si>
    <t>積載率[%]</t>
    <rPh sb="0" eb="3">
      <t>セキサイリツ</t>
    </rPh>
    <phoneticPr fontId="2"/>
  </si>
  <si>
    <t>カテゴリ５．事業から出る廃棄物</t>
    <rPh sb="6" eb="8">
      <t>ジギョウ</t>
    </rPh>
    <rPh sb="10" eb="11">
      <t>デ</t>
    </rPh>
    <rPh sb="12" eb="15">
      <t>ハイキブツ</t>
    </rPh>
    <phoneticPr fontId="2"/>
  </si>
  <si>
    <t>活動量データ</t>
    <rPh sb="0" eb="3">
      <t>カツドウリョウ</t>
    </rPh>
    <phoneticPr fontId="4"/>
  </si>
  <si>
    <t>排出原単位（その他）</t>
    <rPh sb="0" eb="2">
      <t>ハイシュツ</t>
    </rPh>
    <rPh sb="2" eb="5">
      <t>ゲンタンイ</t>
    </rPh>
    <rPh sb="8" eb="9">
      <t>タ</t>
    </rPh>
    <phoneticPr fontId="4"/>
  </si>
  <si>
    <t>処理方法</t>
    <rPh sb="0" eb="4">
      <t>ショリホウホウ</t>
    </rPh>
    <phoneticPr fontId="4"/>
  </si>
  <si>
    <t>廃棄物輸送を含めるか</t>
    <rPh sb="0" eb="3">
      <t>ハイキブツ</t>
    </rPh>
    <rPh sb="3" eb="5">
      <t>ユソウ</t>
    </rPh>
    <rPh sb="6" eb="7">
      <t>フク</t>
    </rPh>
    <phoneticPr fontId="2"/>
  </si>
  <si>
    <t>単位</t>
    <rPh sb="0" eb="2">
      <t>タンイ</t>
    </rPh>
    <phoneticPr fontId="4"/>
  </si>
  <si>
    <t>カテゴリ６．出張</t>
    <rPh sb="6" eb="8">
      <t>シュッチョウ</t>
    </rPh>
    <phoneticPr fontId="2"/>
  </si>
  <si>
    <t>カテゴリ７．雇用者の通勤</t>
  </si>
  <si>
    <t>カテゴリ８．リース資産（上流）</t>
    <rPh sb="9" eb="11">
      <t>シサン</t>
    </rPh>
    <rPh sb="12" eb="14">
      <t>ジョウリュウ</t>
    </rPh>
    <phoneticPr fontId="3"/>
  </si>
  <si>
    <t>カテゴリ９．輸送、配送（下流）</t>
    <rPh sb="6" eb="8">
      <t>ユソウ</t>
    </rPh>
    <rPh sb="9" eb="11">
      <t>ハイソウ</t>
    </rPh>
    <rPh sb="12" eb="14">
      <t>カリュウ</t>
    </rPh>
    <phoneticPr fontId="2"/>
  </si>
  <si>
    <t>カテゴリ１０．販売した製品の加工</t>
    <rPh sb="7" eb="9">
      <t>ハンバイ</t>
    </rPh>
    <rPh sb="11" eb="13">
      <t>セイヒン</t>
    </rPh>
    <rPh sb="14" eb="16">
      <t>カコウ</t>
    </rPh>
    <phoneticPr fontId="2"/>
  </si>
  <si>
    <t>活動内容</t>
    <rPh sb="0" eb="4">
      <t>カツドウナイヨウ</t>
    </rPh>
    <phoneticPr fontId="3"/>
  </si>
  <si>
    <t>排出原単位</t>
    <rPh sb="0" eb="2">
      <t>ハイシュツ</t>
    </rPh>
    <rPh sb="2" eb="5">
      <t>ゲンタンイ</t>
    </rPh>
    <phoneticPr fontId="2"/>
  </si>
  <si>
    <t>カテゴリ１１．販売した製品の使用</t>
    <rPh sb="7" eb="9">
      <t>ハンバイ</t>
    </rPh>
    <rPh sb="11" eb="13">
      <t>セイヒン</t>
    </rPh>
    <rPh sb="14" eb="16">
      <t>シヨウ</t>
    </rPh>
    <phoneticPr fontId="2"/>
  </si>
  <si>
    <t>販売数量</t>
    <rPh sb="0" eb="2">
      <t>ハンバイ</t>
    </rPh>
    <rPh sb="2" eb="4">
      <t>スウリョウ</t>
    </rPh>
    <phoneticPr fontId="2"/>
  </si>
  <si>
    <t>耐用年数</t>
    <rPh sb="0" eb="4">
      <t>タイヨウ</t>
    </rPh>
    <phoneticPr fontId="2"/>
  </si>
  <si>
    <t>排出原単位（その他）</t>
    <rPh sb="0" eb="2">
      <t>ハイシュツ</t>
    </rPh>
    <rPh sb="2" eb="5">
      <t>ゲンタンイ</t>
    </rPh>
    <phoneticPr fontId="2"/>
  </si>
  <si>
    <t>数量</t>
    <rPh sb="0" eb="2">
      <t>スウ</t>
    </rPh>
    <phoneticPr fontId="4"/>
  </si>
  <si>
    <t>年</t>
    <rPh sb="0" eb="1">
      <t>ネン</t>
    </rPh>
    <phoneticPr fontId="4"/>
  </si>
  <si>
    <t>カテゴリ１２．販売した製品の廃棄</t>
    <rPh sb="7" eb="9">
      <t>ハンバイ</t>
    </rPh>
    <rPh sb="11" eb="13">
      <t>セイヒン</t>
    </rPh>
    <rPh sb="14" eb="16">
      <t>ハイキ</t>
    </rPh>
    <phoneticPr fontId="2"/>
  </si>
  <si>
    <t>販売数量</t>
    <rPh sb="0" eb="4">
      <t>ハンバイスウリョウ</t>
    </rPh>
    <phoneticPr fontId="4"/>
  </si>
  <si>
    <t>カテゴリ13．リース資産（下流）</t>
    <rPh sb="10" eb="12">
      <t>シサン</t>
    </rPh>
    <rPh sb="13" eb="15">
      <t>カリュウ</t>
    </rPh>
    <phoneticPr fontId="3"/>
  </si>
  <si>
    <t>カテゴリ14．フランチャイズ</t>
    <phoneticPr fontId="3"/>
  </si>
  <si>
    <t>カテゴリ１５．投資_GHGp</t>
    <rPh sb="7" eb="9">
      <t>トウシ</t>
    </rPh>
    <phoneticPr fontId="2"/>
  </si>
  <si>
    <t>出資比率</t>
    <rPh sb="0" eb="4">
      <t>シュッシヒリツ</t>
    </rPh>
    <phoneticPr fontId="2"/>
  </si>
  <si>
    <t>定期的に更新が必要なデータ</t>
    <rPh sb="0" eb="3">
      <t>テイキテキ</t>
    </rPh>
    <rPh sb="4" eb="6">
      <t>コウシン</t>
    </rPh>
    <rPh sb="7" eb="9">
      <t>ヒツヨウ</t>
    </rPh>
    <phoneticPr fontId="4"/>
  </si>
  <si>
    <t>利用カテゴリ</t>
    <rPh sb="0" eb="2">
      <t>リヨウ</t>
    </rPh>
    <phoneticPr fontId="4"/>
  </si>
  <si>
    <t>更新頻度</t>
    <rPh sb="0" eb="2">
      <t>コウシン</t>
    </rPh>
    <rPh sb="2" eb="4">
      <t>ヒンド</t>
    </rPh>
    <phoneticPr fontId="4"/>
  </si>
  <si>
    <t>都市ガス</t>
    <rPh sb="0" eb="2">
      <t>トシ</t>
    </rPh>
    <phoneticPr fontId="4"/>
  </si>
  <si>
    <t>tCO2/Nm3</t>
  </si>
  <si>
    <t>環境省「ガス事業者別排出係数一覧_令和7年提出用」_代替値</t>
    <rPh sb="6" eb="10">
      <t>ジギョウシャベツ</t>
    </rPh>
    <rPh sb="10" eb="16">
      <t>ハイシュツケイスウイチラン</t>
    </rPh>
    <rPh sb="17" eb="19">
      <t>レイワ</t>
    </rPh>
    <rPh sb="20" eb="24">
      <t>ネンテイシュツヨウ</t>
    </rPh>
    <rPh sb="26" eb="28">
      <t>ダイタイ</t>
    </rPh>
    <rPh sb="28" eb="29">
      <t>チ</t>
    </rPh>
    <phoneticPr fontId="4"/>
  </si>
  <si>
    <t>カテゴリ8,11,13</t>
    <phoneticPr fontId="4"/>
  </si>
  <si>
    <t>毎年</t>
    <rPh sb="0" eb="2">
      <t>マイトシ</t>
    </rPh>
    <phoneticPr fontId="4"/>
  </si>
  <si>
    <t>LPガス</t>
  </si>
  <si>
    <t>tCO2/kg</t>
  </si>
  <si>
    <t>環境省「算定・報告・公表制度における算定方法・排出係数一覧」</t>
  </si>
  <si>
    <t>不定期</t>
    <rPh sb="0" eb="3">
      <t>フテイキ</t>
    </rPh>
    <phoneticPr fontId="4"/>
  </si>
  <si>
    <t>A重油</t>
    <rPh sb="1" eb="3">
      <t>ジュウユ</t>
    </rPh>
    <phoneticPr fontId="4"/>
  </si>
  <si>
    <t>tCO2/L</t>
  </si>
  <si>
    <t>灯油</t>
    <rPh sb="0" eb="2">
      <t>トウユ</t>
    </rPh>
    <phoneticPr fontId="4"/>
  </si>
  <si>
    <t>軽油</t>
    <rPh sb="0" eb="2">
      <t>ケイユ</t>
    </rPh>
    <phoneticPr fontId="4"/>
  </si>
  <si>
    <t>ガソリン</t>
  </si>
  <si>
    <t>カテゴリ4,6,7,8,11</t>
    <phoneticPr fontId="4"/>
  </si>
  <si>
    <t>電気（日本）</t>
    <rPh sb="0" eb="2">
      <t>デンキ</t>
    </rPh>
    <rPh sb="3" eb="5">
      <t>ニホン</t>
    </rPh>
    <phoneticPr fontId="4"/>
  </si>
  <si>
    <t>tCO2/kWh</t>
  </si>
  <si>
    <t>環境省「電気事業者別排出係数一覧_令和7年提出用」_全国平均係数</t>
    <rPh sb="4" eb="6">
      <t>デンキ</t>
    </rPh>
    <rPh sb="6" eb="10">
      <t>ジギョウシャベツ</t>
    </rPh>
    <rPh sb="10" eb="16">
      <t>ハイシュツケイスウイチラン</t>
    </rPh>
    <rPh sb="17" eb="19">
      <t>レイワ</t>
    </rPh>
    <rPh sb="20" eb="24">
      <t>ネンテイシュツヨウ</t>
    </rPh>
    <rPh sb="26" eb="30">
      <t>ゼンコクヘイキン</t>
    </rPh>
    <rPh sb="30" eb="32">
      <t>ケイスウ</t>
    </rPh>
    <phoneticPr fontId="4"/>
  </si>
  <si>
    <t>熱（産業用蒸気）</t>
    <rPh sb="0" eb="1">
      <t>ネツ</t>
    </rPh>
    <rPh sb="2" eb="7">
      <t>サンギョウヨウジョウキ</t>
    </rPh>
    <phoneticPr fontId="4"/>
  </si>
  <si>
    <t>tCO2/GJ</t>
  </si>
  <si>
    <t>熱（温水・冷水・産業用以外の蒸気）</t>
    <rPh sb="0" eb="1">
      <t>ネツ</t>
    </rPh>
    <rPh sb="2" eb="4">
      <t>オンスイ</t>
    </rPh>
    <rPh sb="5" eb="7">
      <t>レイスイ</t>
    </rPh>
    <rPh sb="8" eb="11">
      <t>サンギョウヨウ</t>
    </rPh>
    <rPh sb="11" eb="13">
      <t>イガイ</t>
    </rPh>
    <rPh sb="14" eb="16">
      <t>ジョウキ</t>
    </rPh>
    <phoneticPr fontId="4"/>
  </si>
  <si>
    <t>環境省「熱供給事業者別排出係数一覧_令和7年提出用」_代替値</t>
    <rPh sb="4" eb="7">
      <t>ネツキョウキュウ</t>
    </rPh>
    <rPh sb="7" eb="11">
      <t>ジギョウシャベツ</t>
    </rPh>
    <rPh sb="11" eb="17">
      <t>ハイシュツケイスウイチラン</t>
    </rPh>
    <rPh sb="18" eb="20">
      <t>レイワ</t>
    </rPh>
    <rPh sb="21" eb="25">
      <t>ネンテイシュツヨウ</t>
    </rPh>
    <rPh sb="27" eb="29">
      <t>ダイタイ</t>
    </rPh>
    <rPh sb="29" eb="30">
      <t>チ</t>
    </rPh>
    <phoneticPr fontId="4"/>
  </si>
  <si>
    <t>ガソリン単価</t>
    <rPh sb="4" eb="6">
      <t>タンカ</t>
    </rPh>
    <phoneticPr fontId="4"/>
  </si>
  <si>
    <t>円/L</t>
    <rPh sb="0" eb="1">
      <t>エン</t>
    </rPh>
    <phoneticPr fontId="4"/>
  </si>
  <si>
    <t>カテゴリ6,7</t>
    <phoneticPr fontId="4"/>
  </si>
  <si>
    <t>事務所ビル</t>
    <rPh sb="0" eb="3">
      <t>ジムショ</t>
    </rPh>
    <phoneticPr fontId="4"/>
  </si>
  <si>
    <t>tCO2/m2・年</t>
    <rPh sb="8" eb="9">
      <t>ネン</t>
    </rPh>
    <phoneticPr fontId="4"/>
  </si>
  <si>
    <t>環境省DB「16建物【面積】」_事務所ビル_合計（代表値）</t>
  </si>
  <si>
    <t>カテゴリ8,13</t>
    <phoneticPr fontId="4"/>
  </si>
  <si>
    <t>卸・小売業</t>
    <rPh sb="0" eb="1">
      <t>オロシ</t>
    </rPh>
    <rPh sb="2" eb="5">
      <t>コウリギョウ</t>
    </rPh>
    <phoneticPr fontId="4"/>
  </si>
  <si>
    <t>環境省DB「16建物【面積】」_卸・小売業_合計（代表値）</t>
  </si>
  <si>
    <t>飲食店</t>
    <rPh sb="0" eb="3">
      <t>インショクテン</t>
    </rPh>
    <phoneticPr fontId="4"/>
  </si>
  <si>
    <t>環境省DB「16建物【面積】」_飲食店_合計（代表値）</t>
  </si>
  <si>
    <t>学校</t>
    <rPh sb="0" eb="2">
      <t>ガッコウ</t>
    </rPh>
    <phoneticPr fontId="4"/>
  </si>
  <si>
    <t>環境省DB「16建物【面積】」_学校_合計（代表値）</t>
  </si>
  <si>
    <t>ホテル・旅館</t>
    <rPh sb="4" eb="6">
      <t>リョカン</t>
    </rPh>
    <phoneticPr fontId="4"/>
  </si>
  <si>
    <t>環境省DB「16建物【面積】」_ホテル・旅館_合計（代表値）</t>
  </si>
  <si>
    <t>病院</t>
    <rPh sb="0" eb="2">
      <t>ビョウイン</t>
    </rPh>
    <phoneticPr fontId="4"/>
  </si>
  <si>
    <t>環境省DB「16建物【面積】」_病院_合計（代表値）</t>
  </si>
  <si>
    <t>その他サービス業</t>
    <rPh sb="2" eb="3">
      <t>タ</t>
    </rPh>
    <rPh sb="7" eb="8">
      <t>ギョウ</t>
    </rPh>
    <phoneticPr fontId="4"/>
  </si>
  <si>
    <t>環境省DB「16建物【面積】」_その他サービス業_合計（代表値）</t>
  </si>
  <si>
    <t>カテゴリ4,8,9,13</t>
    <phoneticPr fontId="4"/>
  </si>
  <si>
    <t>CH4</t>
  </si>
  <si>
    <t>tCO2eq/tCH4</t>
  </si>
  <si>
    <t>カテゴリ11</t>
    <phoneticPr fontId="4"/>
  </si>
  <si>
    <t>N2O</t>
  </si>
  <si>
    <t>tCO2eq/tN2O</t>
  </si>
  <si>
    <t>HFC-23</t>
  </si>
  <si>
    <t>tCO2eq/tHFC-23</t>
  </si>
  <si>
    <t>HFC-32</t>
  </si>
  <si>
    <t>tCO2eq/tHFC-32</t>
  </si>
  <si>
    <t>HFC-41</t>
  </si>
  <si>
    <t>tCO2eq/tHFC-41</t>
  </si>
  <si>
    <t>HFC-125</t>
  </si>
  <si>
    <t>tCO2eq/tHFC-125</t>
  </si>
  <si>
    <t>HFC-134</t>
  </si>
  <si>
    <t>tCO2eq/tHFC-134</t>
  </si>
  <si>
    <t>HFC-134a</t>
  </si>
  <si>
    <t>tCO2eq/tHFC-134a</t>
  </si>
  <si>
    <t>HFC-143</t>
  </si>
  <si>
    <t>tCO2eq/tHFC-143</t>
  </si>
  <si>
    <t>HFC-143a</t>
  </si>
  <si>
    <t>tCO2eq/tHFC-143a</t>
  </si>
  <si>
    <t>HFC-152</t>
  </si>
  <si>
    <t>tCO2eq/tHFC-152</t>
  </si>
  <si>
    <t>HFC-152a</t>
  </si>
  <si>
    <t>tCO2eq/tHFC-152a</t>
  </si>
  <si>
    <t>HFC-161</t>
  </si>
  <si>
    <t>tCO2eq/tHFC-161</t>
  </si>
  <si>
    <t>HFC-227ea</t>
  </si>
  <si>
    <t>tCO2eq/tHFC-227ea</t>
  </si>
  <si>
    <t>HFC-236fa</t>
  </si>
  <si>
    <t>tCO2eq/tHFC-236fa</t>
  </si>
  <si>
    <t>HFC-236ea</t>
  </si>
  <si>
    <t>tCO2eq/tHFC-236ea</t>
  </si>
  <si>
    <t>HFC-236cb</t>
  </si>
  <si>
    <t>tCO2eq/tHFC-236cb</t>
  </si>
  <si>
    <t>HFC-245ca</t>
  </si>
  <si>
    <t>tCO2eq/tHFC-245ca</t>
  </si>
  <si>
    <t>HFC-245fa</t>
  </si>
  <si>
    <t>tCO2eq/tHFC-245fa</t>
  </si>
  <si>
    <t>HFC-365mfc</t>
  </si>
  <si>
    <t>tCO2eq/tHFC-365mfc</t>
  </si>
  <si>
    <t>HFC-43-10mee</t>
  </si>
  <si>
    <t>tCO2eq/tHFC-43-10mee</t>
  </si>
  <si>
    <t>PFC-14</t>
  </si>
  <si>
    <t>tCO2eq/tPFC-14</t>
  </si>
  <si>
    <t>PFC-116</t>
  </si>
  <si>
    <t>tCO2eq/tPFC-116</t>
  </si>
  <si>
    <t>PFC-218</t>
  </si>
  <si>
    <t>tCO2eq/tPFC-218</t>
  </si>
  <si>
    <t>PFC-c216</t>
  </si>
  <si>
    <t>tCO2eq/tPFC-c216</t>
  </si>
  <si>
    <t>PFC-31-10</t>
  </si>
  <si>
    <t>tCO2eq/tPFC-31-10</t>
  </si>
  <si>
    <t>PFC-c318</t>
  </si>
  <si>
    <t>tCO2eq/tPFC-c318</t>
  </si>
  <si>
    <t>PFC-41-12</t>
  </si>
  <si>
    <t>tCO2eq/tPFC-41-12</t>
  </si>
  <si>
    <t>PFC-51-14</t>
  </si>
  <si>
    <t>tCO2eq/tPFC-51-14</t>
  </si>
  <si>
    <t>PFC-91-18</t>
  </si>
  <si>
    <t>tCO2eq/tPFC-91-18</t>
  </si>
  <si>
    <t>SF6</t>
  </si>
  <si>
    <t>tCO2eq/tSF6</t>
  </si>
  <si>
    <t>NF3</t>
  </si>
  <si>
    <t>tCO2eq/tNF3</t>
  </si>
  <si>
    <t>環境省DB＝サプライチェーンを通じた組織の温室効果ガス排出等の算定のための排出原単位データベース(Ver.3.4)</t>
    <rPh sb="0" eb="3">
      <t>カンキョウショウ</t>
    </rPh>
    <phoneticPr fontId="4"/>
  </si>
  <si>
    <t>No</t>
    <phoneticPr fontId="4"/>
  </si>
  <si>
    <t>原単位種類</t>
    <rPh sb="0" eb="3">
      <t>ゲンタンイ</t>
    </rPh>
    <rPh sb="3" eb="5">
      <t>シュルイ</t>
    </rPh>
    <phoneticPr fontId="4"/>
  </si>
  <si>
    <t>列コード</t>
    <rPh sb="0" eb="1">
      <t>レツ</t>
    </rPh>
    <phoneticPr fontId="4"/>
  </si>
  <si>
    <t>部門名</t>
    <rPh sb="0" eb="3">
      <t>ブモンメイ</t>
    </rPh>
    <phoneticPr fontId="4"/>
  </si>
  <si>
    <t>米</t>
  </si>
  <si>
    <t>tCO2eq/百万円</t>
    <rPh sb="7" eb="10">
      <t>ヒャクマンエン</t>
    </rPh>
    <phoneticPr fontId="4"/>
  </si>
  <si>
    <t>環境省DB「5産連表DB」_米_生産者価格</t>
  </si>
  <si>
    <t>金属鉱物</t>
  </si>
  <si>
    <t>麦類</t>
  </si>
  <si>
    <t>環境省DB「5産連表DB」_麦類_生産者価格</t>
  </si>
  <si>
    <t>窯業原料鉱物</t>
  </si>
  <si>
    <t>いも類</t>
  </si>
  <si>
    <t>環境省DB「5産連表DB」_いも類_生産者価格</t>
  </si>
  <si>
    <t>砂利・採石</t>
  </si>
  <si>
    <t>豆類</t>
  </si>
  <si>
    <t>環境省DB「5産連表DB」_豆類_生産者価格</t>
  </si>
  <si>
    <t>砕石</t>
  </si>
  <si>
    <t>野菜</t>
  </si>
  <si>
    <t>環境省DB「5産連表DB」_野菜_生産者価格</t>
  </si>
  <si>
    <t>その他の非金属鉱物</t>
  </si>
  <si>
    <t>果実</t>
  </si>
  <si>
    <t>環境省DB「5産連表DB」_果実_生産者価格</t>
  </si>
  <si>
    <t>石炭・原油・天然ガス</t>
  </si>
  <si>
    <t>砂糖原料作物</t>
  </si>
  <si>
    <t>環境省DB「5産連表DB」_砂糖原料作物_生産者価格</t>
  </si>
  <si>
    <t>と畜（含肉鶏処理）</t>
  </si>
  <si>
    <t>飲料用作物</t>
  </si>
  <si>
    <t>環境省DB「5産連表DB」_飲料用作物_生産者価格</t>
  </si>
  <si>
    <t>肉加工品</t>
  </si>
  <si>
    <t>その他の食用耕種作物</t>
  </si>
  <si>
    <t>環境省DB「5産連表DB」_その他の食用耕種作物_生産者価格</t>
  </si>
  <si>
    <t>畜産びん・かん詰</t>
  </si>
  <si>
    <t>飼料作物</t>
  </si>
  <si>
    <t>環境省DB「5産連表DB」_飼料作物_生産者価格</t>
  </si>
  <si>
    <t>酪農品</t>
  </si>
  <si>
    <t>種苗</t>
  </si>
  <si>
    <t>環境省DB「5産連表DB」_種苗_生産者価格</t>
  </si>
  <si>
    <t>冷凍魚介類</t>
  </si>
  <si>
    <t>花き・花木類</t>
  </si>
  <si>
    <t>環境省DB「5産連表DB」_花き・花木類_生産者価格</t>
  </si>
  <si>
    <t>塩・干・くん製品</t>
  </si>
  <si>
    <t>その他の非食用耕種作物</t>
  </si>
  <si>
    <t>環境省DB「5産連表DB」_その他の非食用耕種作物_生産者価格</t>
  </si>
  <si>
    <t>水産びん・かん詰</t>
  </si>
  <si>
    <t>酪農</t>
  </si>
  <si>
    <t>環境省DB「5産連表DB」_酪農_生産者価格</t>
  </si>
  <si>
    <t>ねり製品</t>
  </si>
  <si>
    <t>鶏卵</t>
  </si>
  <si>
    <t>環境省DB「5産連表DB」_鶏卵_生産者価格</t>
  </si>
  <si>
    <t>その他の水産食品</t>
  </si>
  <si>
    <t>肉鶏</t>
  </si>
  <si>
    <t>環境省DB「5産連表DB」_肉鶏_生産者価格</t>
  </si>
  <si>
    <t>精穀</t>
  </si>
  <si>
    <t>豚</t>
  </si>
  <si>
    <t>環境省DB「5産連表DB」_豚_生産者価格</t>
  </si>
  <si>
    <t>製粉</t>
  </si>
  <si>
    <t>肉用牛</t>
  </si>
  <si>
    <t>環境省DB「5産連表DB」_肉用牛_生産者価格</t>
  </si>
  <si>
    <t>めん類</t>
  </si>
  <si>
    <t>その他の畜産</t>
  </si>
  <si>
    <t>環境省DB「5産連表DB」_その他の畜産_生産者価格</t>
  </si>
  <si>
    <t>パン類</t>
  </si>
  <si>
    <t>獣医業</t>
  </si>
  <si>
    <t>環境省DB「5産連表DB」_獣医業_生産者価格</t>
  </si>
  <si>
    <t>菓子類</t>
  </si>
  <si>
    <t>農業サービス（除獣医業）</t>
  </si>
  <si>
    <t>環境省DB「5産連表DB」_農業サービス（除獣医業）_生産者価格</t>
  </si>
  <si>
    <t>農産びん・かん詰</t>
  </si>
  <si>
    <t>育林</t>
  </si>
  <si>
    <t>環境省DB「5産連表DB」_育林_生産者価格</t>
  </si>
  <si>
    <t>農産保存食料品（除びん・かん詰）</t>
  </si>
  <si>
    <t>素材</t>
  </si>
  <si>
    <t>環境省DB「5産連表DB」_素材_生産者価格</t>
  </si>
  <si>
    <t>砂糖</t>
  </si>
  <si>
    <t>特用林産物（含狩猟業）</t>
  </si>
  <si>
    <t>環境省DB「5産連表DB」_特用林産物（含狩猟業）_生産者価格</t>
  </si>
  <si>
    <t>でん粉</t>
  </si>
  <si>
    <t>海面漁業</t>
  </si>
  <si>
    <t>環境省DB「5産連表DB」_海面漁業_生産者価格</t>
  </si>
  <si>
    <t>ぶどう糖・水あめ・異性化糖</t>
  </si>
  <si>
    <t>海面養殖業</t>
  </si>
  <si>
    <t>環境省DB「5産連表DB」_海面養殖業_生産者価格</t>
  </si>
  <si>
    <t>植物油脂</t>
  </si>
  <si>
    <t>内水面漁業・養殖業</t>
  </si>
  <si>
    <t>環境省DB「5産連表DB」_内水面漁業・養殖業_生産者価格</t>
  </si>
  <si>
    <t>動物油脂</t>
  </si>
  <si>
    <t>環境省DB「5産連表DB」_金属鉱物_生産者価格</t>
  </si>
  <si>
    <t>調味料</t>
  </si>
  <si>
    <t>環境省DB「5産連表DB」_窯業原料鉱物_生産者価格</t>
  </si>
  <si>
    <t>冷凍調理食品</t>
  </si>
  <si>
    <t>環境省DB「5産連表DB」_砂利・採石_生産者価格</t>
  </si>
  <si>
    <t>レトルト食品</t>
  </si>
  <si>
    <t>環境省DB「5産連表DB」_砕石_生産者価格</t>
  </si>
  <si>
    <t>その他の食料品</t>
  </si>
  <si>
    <t>環境省DB「5産連表DB」_その他の非金属鉱物_生産者価格</t>
  </si>
  <si>
    <t>茶・コーヒー</t>
  </si>
  <si>
    <t>環境省DB「5産連表DB」_石炭・原油・天然ガス_生産者価格</t>
  </si>
  <si>
    <t>清涼飲料</t>
  </si>
  <si>
    <t>環境省DB「5産連表DB」_と畜（含肉鶏処理）_生産者価格</t>
  </si>
  <si>
    <t>製氷</t>
  </si>
  <si>
    <t>環境省DB「5産連表DB」_肉加工品_生産者価格</t>
  </si>
  <si>
    <t>飼料</t>
  </si>
  <si>
    <t>環境省DB「5産連表DB」_畜産びん・かん詰_生産者価格</t>
  </si>
  <si>
    <t>有機質肥料（除別掲）</t>
  </si>
  <si>
    <t>環境省DB「5産連表DB」_酪農品_生産者価格</t>
  </si>
  <si>
    <t>紡績糸</t>
  </si>
  <si>
    <t>環境省DB「5産連表DB」_冷凍魚介類_生産者価格</t>
  </si>
  <si>
    <t>綿・スフ織物（含合繊短繊維織物）</t>
  </si>
  <si>
    <t>環境省DB「5産連表DB」_塩・干・くん製品_生産者価格</t>
  </si>
  <si>
    <t>絹・人絹織物（含合繊長繊維織物）</t>
  </si>
  <si>
    <t>環境省DB「5産連表DB」_水産びん・かん詰_生産者価格</t>
  </si>
  <si>
    <t>毛織物・麻織物・その他の織物</t>
  </si>
  <si>
    <t>環境省DB「5産連表DB」_ねり製品_生産者価格</t>
  </si>
  <si>
    <t>ニット生地</t>
  </si>
  <si>
    <t>環境省DB「5産連表DB」_その他の水産食品_生産者価格</t>
  </si>
  <si>
    <t>綱・網</t>
  </si>
  <si>
    <t>環境省DB「5産連表DB」_精穀_生産者価格</t>
  </si>
  <si>
    <t>じゅうたん・床敷物</t>
  </si>
  <si>
    <t>環境省DB「5産連表DB」_製粉_生産者価格</t>
  </si>
  <si>
    <t>その他の繊維工業製品</t>
  </si>
  <si>
    <t>環境省DB「5産連表DB」_めん類_生産者価格</t>
  </si>
  <si>
    <t>織物製衣服</t>
  </si>
  <si>
    <t>環境省DB「5産連表DB」_パン類_生産者価格</t>
  </si>
  <si>
    <t>ニット製衣服</t>
  </si>
  <si>
    <t>環境省DB「5産連表DB」_菓子類_生産者価格</t>
  </si>
  <si>
    <t>その他の衣服・身の回り品</t>
  </si>
  <si>
    <t>環境省DB「5産連表DB」_農産びん・かん詰_生産者価格</t>
  </si>
  <si>
    <t>製材</t>
  </si>
  <si>
    <t>環境省DB「5産連表DB」_農産保存食料品（除びん・かん詰）_生産者価格</t>
  </si>
  <si>
    <t>合板</t>
  </si>
  <si>
    <t>環境省DB「5産連表DB」_砂糖_生産者価格</t>
  </si>
  <si>
    <t>木材チップ</t>
  </si>
  <si>
    <t>環境省DB「5産連表DB」_でん粉_生産者価格</t>
  </si>
  <si>
    <t>パルプ</t>
  </si>
  <si>
    <t>環境省DB「5産連表DB」_ぶどう糖・水あめ・異性化糖_生産者価格</t>
  </si>
  <si>
    <t>洋紙・和紙</t>
  </si>
  <si>
    <t>環境省DB「5産連表DB」_植物油脂_生産者価格</t>
  </si>
  <si>
    <t>板紙</t>
  </si>
  <si>
    <t>環境省DB「5産連表DB」_動物油脂_生産者価格</t>
  </si>
  <si>
    <t>段ボール</t>
  </si>
  <si>
    <t>環境省DB「5産連表DB」_調味料_生産者価格</t>
  </si>
  <si>
    <t>その他の紙製容器</t>
  </si>
  <si>
    <t>環境省DB「5産連表DB」_冷凍調理食品_生産者価格</t>
  </si>
  <si>
    <t>その他のパルプ・紙・紙加工品</t>
  </si>
  <si>
    <t>環境省DB「5産連表DB」_レトルト食品_生産者価格</t>
  </si>
  <si>
    <t>化学肥料</t>
  </si>
  <si>
    <t>そう菜・すし・弁当</t>
  </si>
  <si>
    <t>環境省DB「5産連表DB」_そう菜・すし・弁当_生産者価格</t>
  </si>
  <si>
    <t>ソーダ工業製品</t>
  </si>
  <si>
    <t>学校給食（国公立）★★</t>
  </si>
  <si>
    <t>環境省DB「5産連表DB」_学校給食（国公立）★★_生産者価格</t>
  </si>
  <si>
    <t>無機顔料</t>
  </si>
  <si>
    <t>学校給食（私立）★</t>
  </si>
  <si>
    <t>環境省DB「5産連表DB」_学校給食（私立）★_生産者価格</t>
  </si>
  <si>
    <t>圧縮ガス・液化ガス</t>
  </si>
  <si>
    <t>環境省DB「5産連表DB」_その他の食料品_生産者価格</t>
  </si>
  <si>
    <t>その他の無機化学工業製品</t>
  </si>
  <si>
    <t>清酒</t>
  </si>
  <si>
    <t>環境省DB「5産連表DB」_清酒_生産者価格</t>
  </si>
  <si>
    <t>石油化学基礎製品</t>
  </si>
  <si>
    <t>ビール</t>
  </si>
  <si>
    <t>環境省DB「5産連表DB」_ビール_生産者価格</t>
  </si>
  <si>
    <t>石油化学系芳香族製品</t>
  </si>
  <si>
    <t>ウィスキー類</t>
  </si>
  <si>
    <t>環境省DB「5産連表DB」_ウィスキー類_生産者価格</t>
  </si>
  <si>
    <t>脂肪族中間物</t>
  </si>
  <si>
    <t>その他の酒類</t>
  </si>
  <si>
    <t>環境省DB「5産連表DB」_その他の酒類_生産者価格</t>
  </si>
  <si>
    <t>環式中間物</t>
  </si>
  <si>
    <t>環境省DB「5産連表DB」_茶・コーヒー_生産者価格</t>
  </si>
  <si>
    <t>合成ゴム</t>
  </si>
  <si>
    <t>環境省DB「5産連表DB」_清涼飲料_生産者価格</t>
  </si>
  <si>
    <t>メタン誘導品</t>
  </si>
  <si>
    <t>環境省DB「5産連表DB」_製氷_生産者価格</t>
  </si>
  <si>
    <t>油脂加工製品</t>
  </si>
  <si>
    <t>環境省DB「5産連表DB」_飼料_生産者価格</t>
  </si>
  <si>
    <t>可塑剤</t>
  </si>
  <si>
    <t>環境省DB「5産連表DB」_有機質肥料（除別掲）_生産者価格</t>
  </si>
  <si>
    <t>合成染料</t>
  </si>
  <si>
    <t>たばこ</t>
  </si>
  <si>
    <t>環境省DB「5産連表DB」_たばこ_生産者価格</t>
  </si>
  <si>
    <t>その他の有機化学工業製品</t>
  </si>
  <si>
    <t>環境省DB「5産連表DB」_紡績糸_生産者価格</t>
  </si>
  <si>
    <t>熱硬化性樹脂</t>
  </si>
  <si>
    <t>環境省DB「5産連表DB」_綿・スフ織物（含合繊短繊維織物）_生産者価格</t>
  </si>
  <si>
    <t>熱可塑性樹脂</t>
  </si>
  <si>
    <t>環境省DB「5産連表DB」_絹・人絹織物（含合繊長繊維織物）_生産者価格</t>
  </si>
  <si>
    <t>高機能性樹脂</t>
  </si>
  <si>
    <t>環境省DB「5産連表DB」_毛織物・麻織物・その他の織物_生産者価格</t>
  </si>
  <si>
    <t>その他の合成樹脂</t>
  </si>
  <si>
    <t>環境省DB「5産連表DB」_ニット生地_生産者価格</t>
  </si>
  <si>
    <t>レーヨン・アセテート</t>
  </si>
  <si>
    <t>染色整理</t>
  </si>
  <si>
    <t>環境省DB「5産連表DB」_染色整理_生産者価格</t>
  </si>
  <si>
    <t>合成繊維</t>
  </si>
  <si>
    <t>環境省DB「5産連表DB」_綱・網_生産者価格</t>
  </si>
  <si>
    <t>石けん・合成洗剤・界面活性剤</t>
  </si>
  <si>
    <t>環境省DB「5産連表DB」_じゅうたん・床敷物_生産者価格</t>
  </si>
  <si>
    <t>化粧品・歯磨</t>
  </si>
  <si>
    <t>繊維製衛生材料</t>
  </si>
  <si>
    <t>環境省DB「5産連表DB」_繊維製衛生材料_生産者価格</t>
  </si>
  <si>
    <t>塗料</t>
  </si>
  <si>
    <t>環境省DB「5産連表DB」_その他の繊維工業製品_生産者価格</t>
  </si>
  <si>
    <t>印刷インキ</t>
  </si>
  <si>
    <t>環境省DB「5産連表DB」_織物製衣服_生産者価格</t>
  </si>
  <si>
    <t>写真感光材料</t>
  </si>
  <si>
    <t>環境省DB「5産連表DB」_ニット製衣服_生産者価格</t>
  </si>
  <si>
    <t>農薬</t>
  </si>
  <si>
    <t>環境省DB「5産連表DB」_その他の衣服・身の回り品_生産者価格</t>
  </si>
  <si>
    <t>ゼラチン・接着剤</t>
  </si>
  <si>
    <t>寝具</t>
  </si>
  <si>
    <t>環境省DB「5産連表DB」_寝具_生産者価格</t>
  </si>
  <si>
    <t>その他の化学最終製品</t>
  </si>
  <si>
    <t>その他の繊維既製品</t>
  </si>
  <si>
    <t>環境省DB「5産連表DB」_その他の繊維既製品_生産者価格</t>
  </si>
  <si>
    <t>石油製品</t>
  </si>
  <si>
    <t>環境省DB「5産連表DB」_製材_生産者価格</t>
  </si>
  <si>
    <t>石炭製品</t>
  </si>
  <si>
    <t>環境省DB「5産連表DB」_合板_生産者価格</t>
  </si>
  <si>
    <t>プラスチック製品</t>
  </si>
  <si>
    <t>環境省DB「5産連表DB」_木材チップ_生産者価格</t>
  </si>
  <si>
    <t>ゴム製履物</t>
  </si>
  <si>
    <t>その他の木製品</t>
  </si>
  <si>
    <t>環境省DB「5産連表DB」_その他の木製品_生産者価格</t>
  </si>
  <si>
    <t>プラスチック製履物</t>
  </si>
  <si>
    <t>木製家具・装備品</t>
  </si>
  <si>
    <t>環境省DB「5産連表DB」_木製家具・装備品_生産者価格</t>
  </si>
  <si>
    <t>その他のゴム製品</t>
  </si>
  <si>
    <t>木製建具</t>
  </si>
  <si>
    <t>環境省DB「5産連表DB」_木製建具_生産者価格</t>
  </si>
  <si>
    <t>革製履物</t>
  </si>
  <si>
    <t>金属製家具・装備品</t>
  </si>
  <si>
    <t>環境省DB「5産連表DB」_金属製家具・装備品_生産者価格</t>
  </si>
  <si>
    <t>製革・毛皮</t>
  </si>
  <si>
    <t>環境省DB「5産連表DB」_パルプ_生産者価格</t>
  </si>
  <si>
    <t>かばん・袋物・その他の革製品</t>
  </si>
  <si>
    <t>環境省DB「5産連表DB」_洋紙・和紙_生産者価格</t>
  </si>
  <si>
    <t>板ガラス・安全ガラス</t>
  </si>
  <si>
    <t>環境省DB「5産連表DB」_板紙_生産者価格</t>
  </si>
  <si>
    <t>ガラス繊維・同製品</t>
  </si>
  <si>
    <t>環境省DB「5産連表DB」_段ボール_生産者価格</t>
  </si>
  <si>
    <t>その他のガラス製品</t>
  </si>
  <si>
    <t>塗工紙・建設用加工紙</t>
  </si>
  <si>
    <t>環境省DB「5産連表DB」_塗工紙・建設用加工紙_生産者価格</t>
  </si>
  <si>
    <t>セメント</t>
  </si>
  <si>
    <t>段ボール箱</t>
  </si>
  <si>
    <t>環境省DB「5産連表DB」_段ボール箱_生産者価格</t>
  </si>
  <si>
    <t>生コンクリート</t>
  </si>
  <si>
    <t>環境省DB「5産連表DB」_その他の紙製容器_生産者価格</t>
  </si>
  <si>
    <t>セメント製品</t>
  </si>
  <si>
    <t>紙製衛生材料・用品</t>
  </si>
  <si>
    <t>環境省DB「5産連表DB」_紙製衛生材料・用品_生産者価格</t>
  </si>
  <si>
    <t>耐火物</t>
  </si>
  <si>
    <t>環境省DB「5産連表DB」_その他のパルプ・紙・紙加工品_生産者価格</t>
  </si>
  <si>
    <t>その他の建設用土石製品</t>
  </si>
  <si>
    <t>印刷・製版・製本</t>
  </si>
  <si>
    <t>環境省DB「5産連表DB」_印刷・製版・製本_生産者価格</t>
  </si>
  <si>
    <t>研磨材</t>
  </si>
  <si>
    <t>環境省DB「5産連表DB」_化学肥料_生産者価格</t>
  </si>
  <si>
    <t>その他の窯業・土石製品</t>
  </si>
  <si>
    <t>環境省DB「5産連表DB」_ソーダ工業製品_生産者価格</t>
  </si>
  <si>
    <t>銑鉄</t>
  </si>
  <si>
    <t>環境省DB「5産連表DB」_無機顔料_生産者価格</t>
  </si>
  <si>
    <t>フェロアロイ</t>
  </si>
  <si>
    <t>環境省DB「5産連表DB」_圧縮ガス・液化ガス_生産者価格</t>
  </si>
  <si>
    <t>粗鋼（転炉）</t>
  </si>
  <si>
    <t>塩</t>
  </si>
  <si>
    <t>環境省DB「5産連表DB」_塩_生産者価格</t>
  </si>
  <si>
    <t>粗鋼（電気炉）</t>
  </si>
  <si>
    <t>環境省DB「5産連表DB」_その他の無機化学工業製品_生産者価格</t>
  </si>
  <si>
    <t>熱間圧延鋼材</t>
  </si>
  <si>
    <t>環境省DB「5産連表DB」_石油化学基礎製品_生産者価格</t>
  </si>
  <si>
    <t>鋼管</t>
  </si>
  <si>
    <t>環境省DB「5産連表DB」_石油化学系芳香族製品_生産者価格</t>
  </si>
  <si>
    <t>冷間仕上鋼材</t>
  </si>
  <si>
    <t>環境省DB「5産連表DB」_脂肪族中間物_生産者価格</t>
  </si>
  <si>
    <t>めっき鋼材</t>
  </si>
  <si>
    <t>環境省DB「5産連表DB」_環式中間物_生産者価格</t>
  </si>
  <si>
    <t>鋳鍛鋼</t>
  </si>
  <si>
    <t>環境省DB「5産連表DB」_合成ゴム_生産者価格</t>
  </si>
  <si>
    <t>鋳鉄管</t>
  </si>
  <si>
    <t>環境省DB「5産連表DB」_メタン誘導品_生産者価格</t>
  </si>
  <si>
    <t>鋳鉄品及び鍛工品（鉄）</t>
  </si>
  <si>
    <t>環境省DB「5産連表DB」_油脂加工製品_生産者価格</t>
  </si>
  <si>
    <t>銅</t>
  </si>
  <si>
    <t>環境省DB「5産連表DB」_可塑剤_生産者価格</t>
  </si>
  <si>
    <t>鉛・亜鉛（含再生）</t>
  </si>
  <si>
    <t>環境省DB「5産連表DB」_合成染料_生産者価格</t>
  </si>
  <si>
    <t>アルミニウム（含再生）</t>
  </si>
  <si>
    <t>環境省DB「5産連表DB」_その他の有機化学工業製品_生産者価格</t>
  </si>
  <si>
    <t>その他の非鉄金属地金</t>
  </si>
  <si>
    <t>環境省DB「5産連表DB」_熱硬化性樹脂_生産者価格</t>
  </si>
  <si>
    <t>電線・ケーブル</t>
  </si>
  <si>
    <t>環境省DB「5産連表DB」_熱可塑性樹脂_生産者価格</t>
  </si>
  <si>
    <t>光ファイバケーブル</t>
  </si>
  <si>
    <t>環境省DB「5産連表DB」_高機能性樹脂_生産者価格</t>
  </si>
  <si>
    <t>伸銅品</t>
  </si>
  <si>
    <t>環境省DB「5産連表DB」_その他の合成樹脂_生産者価格</t>
  </si>
  <si>
    <t>アルミ圧延製品</t>
  </si>
  <si>
    <t>環境省DB「5産連表DB」_レーヨン・アセテート_生産者価格</t>
  </si>
  <si>
    <t>非鉄金属素形材</t>
  </si>
  <si>
    <t>環境省DB「5産連表DB」_合成繊維_生産者価格</t>
  </si>
  <si>
    <t>その他の非鉄金属製品</t>
  </si>
  <si>
    <t>医薬品</t>
  </si>
  <si>
    <t>環境省DB「5産連表DB」_医薬品_生産者価格</t>
  </si>
  <si>
    <t>建設用金属製品</t>
  </si>
  <si>
    <t>環境省DB「5産連表DB」_石けん・合成洗剤・界面活性剤_生産者価格</t>
  </si>
  <si>
    <t>ガス・石油機器及び暖厨房機器</t>
  </si>
  <si>
    <t>環境省DB「5産連表DB」_化粧品・歯磨_生産者価格</t>
  </si>
  <si>
    <t>ボルト・ナット・リベット及びスプリング</t>
  </si>
  <si>
    <t>環境省DB「5産連表DB」_塗料_生産者価格</t>
  </si>
  <si>
    <t>金属製容器及び製缶板金製品</t>
  </si>
  <si>
    <t>環境省DB「5産連表DB」_印刷インキ_生産者価格</t>
  </si>
  <si>
    <t>その他の金属製品</t>
  </si>
  <si>
    <t>環境省DB「5産連表DB」_写真感光材料_生産者価格</t>
  </si>
  <si>
    <t>ボイラ</t>
  </si>
  <si>
    <t>環境省DB「5産連表DB」_農薬_生産者価格</t>
  </si>
  <si>
    <t>タービン</t>
  </si>
  <si>
    <t>環境省DB「5産連表DB」_ゼラチン・接着剤_生産者価格</t>
  </si>
  <si>
    <t>原動機</t>
  </si>
  <si>
    <t>環境省DB「5産連表DB」_その他の化学最終製品_生産者価格</t>
  </si>
  <si>
    <t>運搬機械</t>
  </si>
  <si>
    <t>環境省DB「5産連表DB」_石油製品_生産者価格</t>
  </si>
  <si>
    <t>冷凍機・温湿調整装置</t>
  </si>
  <si>
    <t>環境省DB「5産連表DB」_石炭製品_生産者価格</t>
  </si>
  <si>
    <t>ポンプ及び圧縮機</t>
  </si>
  <si>
    <t>舗装材料</t>
  </si>
  <si>
    <t>環境省DB「5産連表DB」_舗装材料_生産者価格</t>
  </si>
  <si>
    <t>その他の一般産業機械及び装置</t>
  </si>
  <si>
    <t>環境省DB「5産連表DB」_プラスチック製品_生産者価格</t>
  </si>
  <si>
    <t>建設・鉱山機械</t>
  </si>
  <si>
    <t>タイヤ・チューブ</t>
  </si>
  <si>
    <t>環境省DB「5産連表DB」_タイヤ・チューブ_生産者価格</t>
  </si>
  <si>
    <t>金属工作機械</t>
  </si>
  <si>
    <t>環境省DB「5産連表DB」_ゴム製履物_生産者価格</t>
  </si>
  <si>
    <t>金属加工機械</t>
  </si>
  <si>
    <t>環境省DB「5産連表DB」_プラスチック製履物_生産者価格</t>
  </si>
  <si>
    <t>農業用機械</t>
  </si>
  <si>
    <t>環境省DB「5産連表DB」_その他のゴム製品_生産者価格</t>
  </si>
  <si>
    <t>繊維機械</t>
  </si>
  <si>
    <t>環境省DB「5産連表DB」_革製履物_生産者価格</t>
  </si>
  <si>
    <t>食品機械・同装置</t>
  </si>
  <si>
    <t>環境省DB「5産連表DB」_製革・毛皮_生産者価格</t>
  </si>
  <si>
    <t>半導体製造装置</t>
  </si>
  <si>
    <t>環境省DB「5産連表DB」_かばん・袋物・その他の革製品_生産者価格</t>
  </si>
  <si>
    <t>真空装置・真空機器</t>
  </si>
  <si>
    <t>環境省DB「5産連表DB」_板ガラス・安全ガラス_生産者価格</t>
  </si>
  <si>
    <t>その他の特殊産業用機械</t>
  </si>
  <si>
    <t>環境省DB「5産連表DB」_ガラス繊維・同製品_生産者価格</t>
  </si>
  <si>
    <t>その他の一般機械器具及び部品</t>
  </si>
  <si>
    <t>環境省DB「5産連表DB」_その他のガラス製品_生産者価格</t>
  </si>
  <si>
    <t>複写機</t>
  </si>
  <si>
    <t>環境省DB「5産連表DB」_セメント_生産者価格</t>
  </si>
  <si>
    <t>サービス用機器</t>
  </si>
  <si>
    <t>環境省DB「5産連表DB」_生コンクリート_生産者価格</t>
  </si>
  <si>
    <t>回転電気機械</t>
  </si>
  <si>
    <t>環境省DB「5産連表DB」_セメント製品_生産者価格</t>
  </si>
  <si>
    <t>変圧器・変成器</t>
  </si>
  <si>
    <t>陶磁器</t>
  </si>
  <si>
    <t>環境省DB「5産連表DB」_陶磁器_生産者価格</t>
  </si>
  <si>
    <t>配線器具</t>
  </si>
  <si>
    <t>環境省DB「5産連表DB」_耐火物_生産者価格</t>
  </si>
  <si>
    <t>内燃機関電装品</t>
  </si>
  <si>
    <t>環境省DB「5産連表DB」_その他の建設用土石製品_生産者価格</t>
  </si>
  <si>
    <t>その他の産業用電気機器</t>
  </si>
  <si>
    <t>炭素・黒鉛製品</t>
  </si>
  <si>
    <t>環境省DB「5産連表DB」_炭素・黒鉛製品_生産者価格</t>
  </si>
  <si>
    <t>電子応用装置</t>
  </si>
  <si>
    <t>環境省DB「5産連表DB」_研磨材_生産者価格</t>
  </si>
  <si>
    <t>電球類</t>
  </si>
  <si>
    <t>環境省DB「5産連表DB」_その他の窯業・土石製品_生産者価格</t>
  </si>
  <si>
    <t>電気照明器具</t>
  </si>
  <si>
    <t>環境省DB「5産連表DB」_銑鉄_生産者価格</t>
  </si>
  <si>
    <t>電池</t>
  </si>
  <si>
    <t>環境省DB「5産連表DB」_フェロアロイ_生産者価格</t>
  </si>
  <si>
    <t>民生用エアコンディショナ</t>
  </si>
  <si>
    <t>環境省DB「5産連表DB」_粗鋼（転炉）_生産者価格</t>
  </si>
  <si>
    <t>民生用電気機器（除エアコン）</t>
  </si>
  <si>
    <t>環境省DB「5産連表DB」_粗鋼（電気炉）_生産者価格</t>
  </si>
  <si>
    <t>ビデオ機器</t>
  </si>
  <si>
    <t>鉄屑</t>
  </si>
  <si>
    <t>環境省DB「5産連表DB」_鉄屑_生産者価格</t>
  </si>
  <si>
    <t>ラジオ・テレビ受信機</t>
  </si>
  <si>
    <t>環境省DB「5産連表DB」_熱間圧延鋼材_生産者価格</t>
  </si>
  <si>
    <t>有線電気通信機器</t>
  </si>
  <si>
    <t>環境省DB「5産連表DB」_鋼管_生産者価格</t>
  </si>
  <si>
    <t>携帯電話機</t>
  </si>
  <si>
    <t>環境省DB「5産連表DB」_冷間仕上鋼材_生産者価格</t>
  </si>
  <si>
    <t>パーソナルコンピュータ</t>
  </si>
  <si>
    <t>環境省DB「5産連表DB」_めっき鋼材_生産者価格</t>
  </si>
  <si>
    <t>電子計算機本体（除パソコン）</t>
  </si>
  <si>
    <t>環境省DB「5産連表DB」_鋳鍛鋼_生産者価格</t>
  </si>
  <si>
    <t>電子計算機付属装置</t>
  </si>
  <si>
    <t>環境省DB「5産連表DB」_鋳鉄管_生産者価格</t>
  </si>
  <si>
    <t>半導体素子</t>
  </si>
  <si>
    <t>環境省DB「5産連表DB」_鋳鉄品及び鍛工品（鉄）_生産者価格</t>
  </si>
  <si>
    <t>集積回路</t>
  </si>
  <si>
    <t>鉄鋼シャースリット業</t>
  </si>
  <si>
    <t>環境省DB「5産連表DB」_鉄鋼シャースリット業_生産者価格</t>
  </si>
  <si>
    <t>電子管</t>
  </si>
  <si>
    <t>その他の鉄鋼製品</t>
  </si>
  <si>
    <t>環境省DB「5産連表DB」_その他の鉄鋼製品_生産者価格</t>
  </si>
  <si>
    <t>液晶素子</t>
  </si>
  <si>
    <t>環境省DB「5産連表DB」_銅_生産者価格</t>
  </si>
  <si>
    <t>トラック・バス・その他の自動車</t>
  </si>
  <si>
    <t>環境省DB「5産連表DB」_鉛・亜鉛（含再生）_生産者価格</t>
  </si>
  <si>
    <t>自動車車体</t>
  </si>
  <si>
    <t>環境省DB「5産連表DB」_アルミニウム（含再生）_生産者価格</t>
  </si>
  <si>
    <t>自動車用内燃機関・同部分品</t>
  </si>
  <si>
    <t>環境省DB「5産連表DB」_その他の非鉄金属地金_生産者価格</t>
  </si>
  <si>
    <t>舶用内燃機関</t>
  </si>
  <si>
    <t>非鉄金属屑</t>
  </si>
  <si>
    <t>環境省DB「5産連表DB」_非鉄金属屑_生産者価格</t>
  </si>
  <si>
    <t>航空機</t>
  </si>
  <si>
    <t>環境省DB「5産連表DB」_電線・ケーブル_生産者価格</t>
  </si>
  <si>
    <t>自転車</t>
  </si>
  <si>
    <t>環境省DB「5産連表DB」_光ファイバケーブル_生産者価格</t>
  </si>
  <si>
    <t>その他の輸送機械</t>
  </si>
  <si>
    <t>環境省DB「5産連表DB」_伸銅品_生産者価格</t>
  </si>
  <si>
    <t>カメラ</t>
  </si>
  <si>
    <t>環境省DB「5産連表DB」_アルミ圧延製品_生産者価格</t>
  </si>
  <si>
    <t>時計</t>
  </si>
  <si>
    <t>環境省DB「5産連表DB」_非鉄金属素形材_生産者価格</t>
  </si>
  <si>
    <t>楽器</t>
  </si>
  <si>
    <t>核燃料</t>
  </si>
  <si>
    <t>環境省DB「5産連表DB」_核燃料_生産者価格</t>
  </si>
  <si>
    <t>筆記具・文具</t>
  </si>
  <si>
    <t>環境省DB「5産連表DB」_その他の非鉄金属製品_生産者価格</t>
  </si>
  <si>
    <t>身辺細貨品</t>
  </si>
  <si>
    <t>環境省DB「5産連表DB」_建設用金属製品_生産者価格</t>
  </si>
  <si>
    <t>武器</t>
  </si>
  <si>
    <t>建築用金属製品</t>
  </si>
  <si>
    <t>環境省DB「5産連表DB」_建築用金属製品_生産者価格</t>
  </si>
  <si>
    <t>その他の製造工業製品</t>
  </si>
  <si>
    <t>環境省DB「5産連表DB」_ガス・石油機器及び暖厨房機器_生産者価格</t>
  </si>
  <si>
    <t>事業用電力</t>
  </si>
  <si>
    <t>環境省DB「5産連表DB」_ボルト・ナット・リベット及びスプリング_生産者価格</t>
  </si>
  <si>
    <t>自家発電</t>
  </si>
  <si>
    <t>環境省DB「5産連表DB」_金属製容器及び製缶板金製品_生産者価格</t>
  </si>
  <si>
    <t>都市ガス</t>
  </si>
  <si>
    <t>配管工事付属品・粉末や金製品・道具類</t>
  </si>
  <si>
    <t>環境省DB「5産連表DB」_配管工事付属品・粉末や金製品・道具類_生産者価格</t>
  </si>
  <si>
    <t>熱供給業</t>
  </si>
  <si>
    <t>環境省DB「5産連表DB」_その他の金属製品_生産者価格</t>
  </si>
  <si>
    <t>環境省DB「5産連表DB」_ボイラ_生産者価格</t>
  </si>
  <si>
    <t>環境省DB「5産連表DB」_タービン_生産者価格</t>
  </si>
  <si>
    <t>環境省DB「5産連表DB」_原動機_生産者価格</t>
  </si>
  <si>
    <t>環境省DB「5産連表DB」_運搬機械_生産者価格</t>
  </si>
  <si>
    <t>環境省DB「5産連表DB」_冷凍機・温湿調整装置_生産者価格</t>
  </si>
  <si>
    <t>環境省DB「5産連表DB」_ポンプ及び圧縮機_生産者価格</t>
  </si>
  <si>
    <t>機械工具</t>
  </si>
  <si>
    <t>環境省DB「5産連表DB」_機械工具_生産者価格</t>
  </si>
  <si>
    <t>環境省DB「5産連表DB」_その他の一般産業機械及び装置_生産者価格</t>
  </si>
  <si>
    <t>環境省DB「5産連表DB」_建設・鉱山機械_生産者価格</t>
  </si>
  <si>
    <t>化学機械</t>
  </si>
  <si>
    <t>環境省DB「5産連表DB」_化学機械_生産者価格</t>
  </si>
  <si>
    <t>産業用ロボット</t>
  </si>
  <si>
    <t>環境省DB「5産連表DB」_産業用ロボット_生産者価格</t>
  </si>
  <si>
    <t>環境省DB「5産連表DB」_金属工作機械_生産者価格</t>
  </si>
  <si>
    <t>環境省DB「5産連表DB」_金属加工機械_生産者価格</t>
  </si>
  <si>
    <t>環境省DB「5産連表DB」_農業用機械_生産者価格</t>
  </si>
  <si>
    <t>環境省DB「5産連表DB」_繊維機械_生産者価格</t>
  </si>
  <si>
    <t>環境省DB「5産連表DB」_食品機械・同装置_生産者価格</t>
  </si>
  <si>
    <t>環境省DB「5産連表DB」_半導体製造装置_生産者価格</t>
  </si>
  <si>
    <t>環境省DB「5産連表DB」_真空装置・真空機器_生産者価格</t>
  </si>
  <si>
    <t>環境省DB「5産連表DB」_その他の特殊産業用機械_生産者価格</t>
  </si>
  <si>
    <t>金型</t>
  </si>
  <si>
    <t>環境省DB「5産連表DB」_金型_生産者価格</t>
  </si>
  <si>
    <t>ベアリング</t>
  </si>
  <si>
    <t>環境省DB「5産連表DB」_ベアリング_生産者価格</t>
  </si>
  <si>
    <t>環境省DB「5産連表DB」_その他の一般機械器具及び部品_生産者価格</t>
  </si>
  <si>
    <t>環境省DB「5産連表DB」_複写機_生産者価格</t>
  </si>
  <si>
    <t>その他の事務用機械</t>
  </si>
  <si>
    <t>環境省DB「5産連表DB」_その他の事務用機械_生産者価格</t>
  </si>
  <si>
    <t>環境省DB「5産連表DB」_サービス用機器_生産者価格</t>
  </si>
  <si>
    <t>環境省DB「5産連表DB」_回転電気機械_生産者価格</t>
  </si>
  <si>
    <t>環境省DB「5産連表DB」_変圧器・変成器_生産者価格</t>
  </si>
  <si>
    <t>開閉制御装置及び配電盤</t>
  </si>
  <si>
    <t>環境省DB「5産連表DB」_開閉制御装置及び配電盤_生産者価格</t>
  </si>
  <si>
    <t>環境省DB「5産連表DB」_配線器具_生産者価格</t>
  </si>
  <si>
    <t>環境省DB「5産連表DB」_内燃機関電装品_生産者価格</t>
  </si>
  <si>
    <t>環境省DB「5産連表DB」_その他の産業用電気機器_生産者価格</t>
  </si>
  <si>
    <t>環境省DB「5産連表DB」_電子応用装置_生産者価格</t>
  </si>
  <si>
    <t>電気計測器</t>
  </si>
  <si>
    <t>環境省DB「5産連表DB」_電気計測器_生産者価格</t>
  </si>
  <si>
    <t>環境省DB「5産連表DB」_電球類_生産者価格</t>
  </si>
  <si>
    <t>環境省DB「5産連表DB」_電気照明器具_生産者価格</t>
  </si>
  <si>
    <t>環境省DB「5産連表DB」_電池_生産者価格</t>
  </si>
  <si>
    <t>その他の電気機械器具</t>
  </si>
  <si>
    <t>環境省DB「5産連表DB」_その他の電気機械器具_生産者価格</t>
  </si>
  <si>
    <t>環境省DB「5産連表DB」_民生用エアコンディショナ_生産者価格</t>
  </si>
  <si>
    <t>環境省DB「5産連表DB」_民生用電気機器（除エアコン）_生産者価格</t>
  </si>
  <si>
    <t>環境省DB「5産連表DB」_ビデオ機器_生産者価格</t>
  </si>
  <si>
    <t>電気音響機器</t>
  </si>
  <si>
    <t>環境省DB「5産連表DB」_電気音響機器_生産者価格</t>
  </si>
  <si>
    <t>環境省DB「5産連表DB」_ラジオ・テレビ受信機_生産者価格</t>
  </si>
  <si>
    <t>環境省DB「5産連表DB」_有線電気通信機器_生産者価格</t>
  </si>
  <si>
    <t>環境省DB「5産連表DB」_携帯電話機_生産者価格</t>
  </si>
  <si>
    <t>無線電気通信機器（除携帯電話機）</t>
  </si>
  <si>
    <t>環境省DB「5産連表DB」_無線電気通信機器（除携帯電話機）_生産者価格</t>
  </si>
  <si>
    <t>その他の電気通信機器</t>
  </si>
  <si>
    <t>環境省DB「5産連表DB」_その他の電気通信機器_生産者価格</t>
  </si>
  <si>
    <t>環境省DB「5産連表DB」_パーソナルコンピュータ_生産者価格</t>
  </si>
  <si>
    <t>環境省DB「5産連表DB」_電子計算機本体（除パソコン）_生産者価格</t>
  </si>
  <si>
    <t>環境省DB「5産連表DB」_電子計算機付属装置_生産者価格</t>
  </si>
  <si>
    <t>環境省DB「5産連表DB」_半導体素子_生産者価格</t>
  </si>
  <si>
    <t>環境省DB「5産連表DB」_集積回路_生産者価格</t>
  </si>
  <si>
    <t>環境省DB「5産連表DB」_電子管_生産者価格</t>
  </si>
  <si>
    <t>環境省DB「5産連表DB」_液晶素子_生産者価格</t>
  </si>
  <si>
    <t>磁気テープ・磁気ディスク</t>
  </si>
  <si>
    <t>環境省DB「5産連表DB」_磁気テープ・磁気ディスク_生産者価格</t>
  </si>
  <si>
    <t>その他の電子部品</t>
  </si>
  <si>
    <t>環境省DB「5産連表DB」_その他の電子部品_生産者価格</t>
  </si>
  <si>
    <t>乗用車</t>
  </si>
  <si>
    <t>環境省DB「5産連表DB」_乗用車_生産者価格</t>
  </si>
  <si>
    <t>環境省DB「5産連表DB」_トラック・バス・その他の自動車_生産者価格</t>
  </si>
  <si>
    <t>二輪自動車</t>
  </si>
  <si>
    <t>環境省DB「5産連表DB」_二輪自動車_生産者価格</t>
  </si>
  <si>
    <t>環境省DB「5産連表DB」_自動車車体_生産者価格</t>
  </si>
  <si>
    <t>環境省DB「5産連表DB」_自動車用内燃機関・同部分品_生産者価格</t>
  </si>
  <si>
    <t>自動車部品</t>
  </si>
  <si>
    <t>環境省DB「5産連表DB」_自動車部品_生産者価格</t>
  </si>
  <si>
    <t>鋼船</t>
  </si>
  <si>
    <t>環境省DB「5産連表DB」_鋼船_生産者価格</t>
  </si>
  <si>
    <t>その他の船舶</t>
  </si>
  <si>
    <t>環境省DB「5産連表DB」_その他の船舶_生産者価格</t>
  </si>
  <si>
    <t>環境省DB「5産連表DB」_舶用内燃機関_生産者価格</t>
  </si>
  <si>
    <t>船舶修理</t>
  </si>
  <si>
    <t>環境省DB「5産連表DB」_船舶修理_生産者価格</t>
  </si>
  <si>
    <t>鉄道車両</t>
  </si>
  <si>
    <t>環境省DB「5産連表DB」_鉄道車両_生産者価格</t>
  </si>
  <si>
    <t>鉄道車両修理</t>
  </si>
  <si>
    <t>環境省DB「5産連表DB」_鉄道車両修理_生産者価格</t>
  </si>
  <si>
    <t>環境省DB「5産連表DB」_航空機_生産者価格</t>
  </si>
  <si>
    <t>航空機修理</t>
  </si>
  <si>
    <t>環境省DB「5産連表DB」_航空機修理_生産者価格</t>
  </si>
  <si>
    <t>環境省DB「5産連表DB」_自転車_生産者価格</t>
  </si>
  <si>
    <t>環境省DB「5産連表DB」_その他の輸送機械_生産者価格</t>
  </si>
  <si>
    <t>環境省DB「5産連表DB」_カメラ_生産者価格</t>
  </si>
  <si>
    <t>その他の光学機械</t>
  </si>
  <si>
    <t>環境省DB「5産連表DB」_その他の光学機械_生産者価格</t>
  </si>
  <si>
    <t>環境省DB「5産連表DB」_時計_生産者価格</t>
  </si>
  <si>
    <t>理化学機械器具</t>
  </si>
  <si>
    <t>環境省DB「5産連表DB」_理化学機械器具_生産者価格</t>
  </si>
  <si>
    <t>分析器・試験機・計量器・測定器</t>
  </si>
  <si>
    <t>環境省DB「5産連表DB」_分析器・試験機・計量器・測定器_生産者価格</t>
  </si>
  <si>
    <t>医療用機械器具</t>
  </si>
  <si>
    <t>環境省DB「5産連表DB」_医療用機械器具_生産者価格</t>
  </si>
  <si>
    <t>がん具</t>
  </si>
  <si>
    <t>環境省DB「5産連表DB」_がん具_生産者価格</t>
  </si>
  <si>
    <t>運動用品</t>
  </si>
  <si>
    <t>環境省DB「5産連表DB」_運動用品_生産者価格</t>
  </si>
  <si>
    <t>環境省DB「5産連表DB」_楽器_生産者価格</t>
  </si>
  <si>
    <t>情報記録物</t>
  </si>
  <si>
    <t>環境省DB「5産連表DB」_情報記録物_生産者価格</t>
  </si>
  <si>
    <t>環境省DB「5産連表DB」_筆記具・文具_生産者価格</t>
  </si>
  <si>
    <t>環境省DB「5産連表DB」_身辺細貨品_生産者価格</t>
  </si>
  <si>
    <t>畳・わら加工品</t>
  </si>
  <si>
    <t>環境省DB「5産連表DB」_畳・わら加工品_生産者価格</t>
  </si>
  <si>
    <t>環境省DB「5産連表DB」_武器_生産者価格</t>
  </si>
  <si>
    <t>環境省DB「5産連表DB」_その他の製造工業製品_生産者価格</t>
  </si>
  <si>
    <t>再生資源回収・加工処理</t>
  </si>
  <si>
    <t>環境省DB「5産連表DB」_再生資源回収・加工処理_生産者価格</t>
  </si>
  <si>
    <t>住宅建築（木造）</t>
  </si>
  <si>
    <t>環境省DB「5産連表DB」_住宅建築（木造）_生産者価格</t>
  </si>
  <si>
    <t>住宅建築（非木造）</t>
  </si>
  <si>
    <t>環境省DB「5産連表DB」_住宅建築（非木造）_生産者価格</t>
  </si>
  <si>
    <t>非住宅建築（木造）</t>
  </si>
  <si>
    <t>環境省DB「5産連表DB」_非住宅建築（木造）_生産者価格</t>
  </si>
  <si>
    <t>非住宅建築（非木造）</t>
  </si>
  <si>
    <t>環境省DB「5産連表DB」_非住宅建築（非木造）_生産者価格</t>
  </si>
  <si>
    <t>建設補修</t>
  </si>
  <si>
    <t>環境省DB「5産連表DB」_建設補修_生産者価格</t>
  </si>
  <si>
    <t>道路関係公共事業</t>
  </si>
  <si>
    <t>環境省DB「5産連表DB」_道路関係公共事業_生産者価格</t>
  </si>
  <si>
    <t>河川・下水道・その他の公共事業</t>
  </si>
  <si>
    <t>環境省DB「5産連表DB」_河川・下水道・その他の公共事業_生産者価格</t>
  </si>
  <si>
    <t>農林関係公共事業</t>
  </si>
  <si>
    <t>環境省DB「5産連表DB」_農林関係公共事業_生産者価格</t>
  </si>
  <si>
    <t>鉄道軌道建設</t>
  </si>
  <si>
    <t>環境省DB「5産連表DB」_鉄道軌道建設_生産者価格</t>
  </si>
  <si>
    <t>電力施設建設</t>
  </si>
  <si>
    <t>環境省DB「5産連表DB」_電力施設建設_生産者価格</t>
  </si>
  <si>
    <t>電気通信施設建設</t>
  </si>
  <si>
    <t>環境省DB「5産連表DB」_電気通信施設建設_生産者価格</t>
  </si>
  <si>
    <t>その他の土木建設</t>
  </si>
  <si>
    <t>環境省DB「5産連表DB」_その他の土木建設_生産者価格</t>
  </si>
  <si>
    <t>環境省DB「5産連表DB」_事業用電力_生産者価格</t>
  </si>
  <si>
    <t>環境省DB「5産連表DB」_自家発電_生産者価格</t>
  </si>
  <si>
    <t>環境省DB「5産連表DB」_都市ガス_生産者価格</t>
  </si>
  <si>
    <t>環境省DB「5産連表DB」_熱供給業_生産者価格</t>
  </si>
  <si>
    <t>上水道・簡易水道</t>
  </si>
  <si>
    <t>環境省DB「5産連表DB」_上水道・簡易水道_生産者価格</t>
  </si>
  <si>
    <t>工業用水</t>
  </si>
  <si>
    <t>環境省DB「5産連表DB」_工業用水_生産者価格</t>
  </si>
  <si>
    <t>下水道★★</t>
  </si>
  <si>
    <t>環境省DB「5産連表DB」_下水道★★_生産者価格</t>
  </si>
  <si>
    <t>廃棄物処理（公営）★★</t>
  </si>
  <si>
    <t>環境省DB「5産連表DB」_廃棄物処理（公営）★★_生産者価格</t>
  </si>
  <si>
    <t>廃棄物処理（産業）</t>
  </si>
  <si>
    <t>環境省DB「5産連表DB」_廃棄物処理（産業）_生産者価格</t>
  </si>
  <si>
    <t>卸売</t>
  </si>
  <si>
    <t>環境省DB「5産連表DB」_卸売_生産者価格</t>
  </si>
  <si>
    <t>小売</t>
  </si>
  <si>
    <t>環境省DB「5産連表DB」_小売_生産者価格</t>
  </si>
  <si>
    <t>金融</t>
  </si>
  <si>
    <t>環境省DB「5産連表DB」_金融_生産者価格</t>
  </si>
  <si>
    <t>生命保険</t>
  </si>
  <si>
    <t>環境省DB「5産連表DB」_生命保険_生産者価格</t>
  </si>
  <si>
    <t>損害保険</t>
  </si>
  <si>
    <t>環境省DB「5産連表DB」_損害保険_生産者価格</t>
  </si>
  <si>
    <t>不動産仲介・管理業</t>
  </si>
  <si>
    <t>環境省DB「5産連表DB」_不動産仲介・管理業_生産者価格</t>
  </si>
  <si>
    <t>不動産賃貸業</t>
  </si>
  <si>
    <t>環境省DB「5産連表DB」_不動産賃貸業_生産者価格</t>
  </si>
  <si>
    <t>住宅賃貸料</t>
  </si>
  <si>
    <t>環境省DB「5産連表DB」_住宅賃貸料_生産者価格</t>
  </si>
  <si>
    <t>住宅賃貸料（帰属家賃）</t>
  </si>
  <si>
    <t>環境省DB「5産連表DB」_住宅賃貸料（帰属家賃）_生産者価格</t>
  </si>
  <si>
    <t>鉄道旅客輸送</t>
  </si>
  <si>
    <t>環境省DB「5産連表DB」_鉄道旅客輸送_生産者価格</t>
  </si>
  <si>
    <t>鉄道貨物輸送</t>
  </si>
  <si>
    <t>環境省DB「5産連表DB」_鉄道貨物輸送_生産者価格</t>
  </si>
  <si>
    <t>バス</t>
  </si>
  <si>
    <t>環境省DB「5産連表DB」_バス_生産者価格</t>
  </si>
  <si>
    <t>ハイヤー・タクシー</t>
  </si>
  <si>
    <t>環境省DB「5産連表DB」_ハイヤー・タクシー_生産者価格</t>
  </si>
  <si>
    <t>道路貨物輸送（除自家輸送）</t>
  </si>
  <si>
    <t>環境省DB「5産連表DB」_道路貨物輸送（除自家輸送）_生産者価格</t>
  </si>
  <si>
    <t>自家輸送（旅客自動車）</t>
  </si>
  <si>
    <t>環境省DB「5産連表DB」_自家輸送（旅客自動車）_生産者価格</t>
  </si>
  <si>
    <t>自家輸送（貨物自動車）</t>
  </si>
  <si>
    <t>環境省DB「5産連表DB」_自家輸送（貨物自動車）_生産者価格</t>
  </si>
  <si>
    <t>外洋輸送</t>
  </si>
  <si>
    <t>環境省DB「5産連表DB」_外洋輸送_生産者価格</t>
  </si>
  <si>
    <t>沿海・内水面輸送</t>
  </si>
  <si>
    <t>環境省DB「5産連表DB」_沿海・内水面輸送_生産者価格</t>
  </si>
  <si>
    <t>港湾運送</t>
  </si>
  <si>
    <t>環境省DB「5産連表DB」_港湾運送_生産者価格</t>
  </si>
  <si>
    <t>航空輸送</t>
  </si>
  <si>
    <t>環境省DB「5産連表DB」_航空輸送_生産者価格</t>
  </si>
  <si>
    <t>貨物利用運送</t>
  </si>
  <si>
    <t>環境省DB「5産連表DB」_貨物利用運送_生産者価格</t>
  </si>
  <si>
    <t>倉庫</t>
  </si>
  <si>
    <t>環境省DB「5産連表DB」_倉庫_生産者価格</t>
  </si>
  <si>
    <t>こん包</t>
  </si>
  <si>
    <t>環境省DB「5産連表DB」_こん包_生産者価格</t>
  </si>
  <si>
    <t>道路輸送施設提供</t>
  </si>
  <si>
    <t>環境省DB「5産連表DB」_道路輸送施設提供_生産者価格</t>
  </si>
  <si>
    <t>水運施設管理★★</t>
  </si>
  <si>
    <t>環境省DB「5産連表DB」_水運施設管理★★_生産者価格</t>
  </si>
  <si>
    <t>その他の水運付帯サービス</t>
  </si>
  <si>
    <t>環境省DB「5産連表DB」_その他の水運付帯サービス_生産者価格</t>
  </si>
  <si>
    <t>航空施設管理（国公営）★★</t>
  </si>
  <si>
    <t>環境省DB「5産連表DB」_航空施設管理（国公営）★★_生産者価格</t>
  </si>
  <si>
    <t>航空施設管理（産業）</t>
  </si>
  <si>
    <t>環境省DB「5産連表DB」_航空施設管理（産業）_生産者価格</t>
  </si>
  <si>
    <t>その他の航空付帯サービス</t>
  </si>
  <si>
    <t>環境省DB「5産連表DB」_その他の航空付帯サービス_生産者価格</t>
  </si>
  <si>
    <t>旅行・その他の運輸付帯サービス</t>
  </si>
  <si>
    <t>環境省DB「5産連表DB」_旅行・その他の運輸付帯サービス_生産者価格</t>
  </si>
  <si>
    <t>郵便・信書便</t>
  </si>
  <si>
    <t>環境省DB「5産連表DB」_郵便・信書便_生産者価格</t>
  </si>
  <si>
    <t>固定電気通信</t>
  </si>
  <si>
    <t>環境省DB「5産連表DB」_固定電気通信_生産者価格</t>
  </si>
  <si>
    <t>移動電気通信</t>
  </si>
  <si>
    <t>環境省DB「5産連表DB」_移動電気通信_生産者価格</t>
  </si>
  <si>
    <t>その他の電気通信</t>
  </si>
  <si>
    <t>環境省DB「5産連表DB」_その他の電気通信_生産者価格</t>
  </si>
  <si>
    <t>その他の通信サービス</t>
  </si>
  <si>
    <t>環境省DB「5産連表DB」_その他の通信サービス_生産者価格</t>
  </si>
  <si>
    <t>公共放送</t>
  </si>
  <si>
    <t>環境省DB「5産連表DB」_公共放送_生産者価格</t>
  </si>
  <si>
    <t>民間放送</t>
  </si>
  <si>
    <t>環境省DB「5産連表DB」_民間放送_生産者価格</t>
  </si>
  <si>
    <t>有線放送</t>
  </si>
  <si>
    <t>環境省DB「5産連表DB」_有線放送_生産者価格</t>
  </si>
  <si>
    <t>情報サービス</t>
  </si>
  <si>
    <t>環境省DB「5産連表DB」_情報サービス_生産者価格</t>
  </si>
  <si>
    <t>インターネット附随サービス</t>
  </si>
  <si>
    <t>環境省DB「5産連表DB」_インターネット附随サービス_生産者価格</t>
  </si>
  <si>
    <t>映像情報制作・配給業</t>
  </si>
  <si>
    <t>環境省DB「5産連表DB」_映像情報制作・配給業_生産者価格</t>
  </si>
  <si>
    <t>新聞</t>
  </si>
  <si>
    <t>環境省DB「5産連表DB」_新聞_生産者価格</t>
  </si>
  <si>
    <t>出版</t>
  </si>
  <si>
    <t>環境省DB「5産連表DB」_出版_生産者価格</t>
  </si>
  <si>
    <t>ニュース供給・興信所</t>
  </si>
  <si>
    <t>環境省DB「5産連表DB」_ニュース供給・興信所_生産者価格</t>
  </si>
  <si>
    <t>公務（中央）★★</t>
  </si>
  <si>
    <t>環境省DB「5産連表DB」_公務（中央）★★_生産者価格</t>
  </si>
  <si>
    <t>公務（地方）★★</t>
  </si>
  <si>
    <t>環境省DB「5産連表DB」_公務（地方）★★_生産者価格</t>
  </si>
  <si>
    <t>学校教育（国公立）★★</t>
  </si>
  <si>
    <t>環境省DB「5産連表DB」_学校教育（国公立）★★_生産者価格</t>
  </si>
  <si>
    <t>学校教育（私立）★</t>
  </si>
  <si>
    <t>環境省DB「5産連表DB」_学校教育（私立）★_生産者価格</t>
  </si>
  <si>
    <t>社会教育（国公立）★★</t>
  </si>
  <si>
    <t>環境省DB「5産連表DB」_社会教育（国公立）★★_生産者価格</t>
  </si>
  <si>
    <t>社会教育（非営利）★</t>
  </si>
  <si>
    <t>環境省DB「5産連表DB」_社会教育（非営利）★_生産者価格</t>
  </si>
  <si>
    <t>その他の教育訓練機関（国公立）★★</t>
  </si>
  <si>
    <t>環境省DB「5産連表DB」_その他の教育訓練機関（国公立）★★_生産者価格</t>
  </si>
  <si>
    <t>その他の教育訓練機関（産業）</t>
  </si>
  <si>
    <t>環境省DB「5産連表DB」_その他の教育訓練機関（産業）_生産者価格</t>
  </si>
  <si>
    <t>自然科学研究機関（国公立）★★</t>
  </si>
  <si>
    <t>環境省DB「5産連表DB」_自然科学研究機関（国公立）★★_生産者価格</t>
  </si>
  <si>
    <t>人文科学研究機関（国公立）★★</t>
  </si>
  <si>
    <t>環境省DB「5産連表DB」_人文科学研究機関（国公立）★★_生産者価格</t>
  </si>
  <si>
    <t>自然科学研究機関（非営利）★</t>
  </si>
  <si>
    <t>環境省DB「5産連表DB」_自然科学研究機関（非営利）★_生産者価格</t>
  </si>
  <si>
    <t>人文科学研究機関（非営利）★</t>
  </si>
  <si>
    <t>環境省DB「5産連表DB」_人文科学研究機関（非営利）★_生産者価格</t>
  </si>
  <si>
    <t>自然科学研究機関（産業）</t>
  </si>
  <si>
    <t>環境省DB「5産連表DB」_自然科学研究機関（産業）_生産者価格</t>
  </si>
  <si>
    <t>人文科学研究機関（産業）</t>
  </si>
  <si>
    <t>環境省DB「5産連表DB」_人文科学研究機関（産業）_生産者価格</t>
  </si>
  <si>
    <t>企業内研究開発</t>
  </si>
  <si>
    <t>環境省DB「5産連表DB」_企業内研究開発_生産者価格</t>
  </si>
  <si>
    <t>医療（国公立）</t>
  </si>
  <si>
    <t>環境省DB「5産連表DB」_医療（国公立）_生産者価格</t>
  </si>
  <si>
    <t>医療（公益法人等）</t>
  </si>
  <si>
    <t>環境省DB「5産連表DB」_医療（公益法人等）_生産者価格</t>
  </si>
  <si>
    <t>医療（医療法人等）</t>
  </si>
  <si>
    <t>環境省DB「5産連表DB」_医療（医療法人等）_生産者価格</t>
  </si>
  <si>
    <t>保健衛生（国公立）★★</t>
  </si>
  <si>
    <t>環境省DB「5産連表DB」_保健衛生（国公立）★★_生産者価格</t>
  </si>
  <si>
    <t>保健衛生（産業）</t>
  </si>
  <si>
    <t>環境省DB「5産連表DB」_保健衛生（産業）_生産者価格</t>
  </si>
  <si>
    <t>社会保険事業（国公立）★★</t>
  </si>
  <si>
    <t>環境省DB「5産連表DB」_社会保険事業（国公立）★★_生産者価格</t>
  </si>
  <si>
    <t>社会保険事業（非営利）★</t>
  </si>
  <si>
    <t>環境省DB「5産連表DB」_社会保険事業（非営利）★_生産者価格</t>
  </si>
  <si>
    <t>社会福祉（国公立）★★</t>
  </si>
  <si>
    <t>環境省DB「5産連表DB」_社会福祉（国公立）★★_生産者価格</t>
  </si>
  <si>
    <t>社会福祉（非営利）★</t>
  </si>
  <si>
    <t>環境省DB「5産連表DB」_社会福祉（非営利）★_生産者価格</t>
  </si>
  <si>
    <t>社会福祉（産業）</t>
  </si>
  <si>
    <t>環境省DB「5産連表DB」_社会福祉（産業）_生産者価格</t>
  </si>
  <si>
    <t>介護（居宅）</t>
  </si>
  <si>
    <t>環境省DB「5産連表DB」_介護（居宅）_生産者価格</t>
  </si>
  <si>
    <t>介護（施設）</t>
  </si>
  <si>
    <t>環境省DB「5産連表DB」_介護（施設）_生産者価格</t>
  </si>
  <si>
    <t>対企業民間非営利団体</t>
  </si>
  <si>
    <t>環境省DB「5産連表DB」_対企業民間非営利団体_生産者価格</t>
  </si>
  <si>
    <t>対家計民間非営利団体（除別掲）★</t>
  </si>
  <si>
    <t>環境省DB「5産連表DB」_対家計民間非営利団体（除別掲）★_生産者価格</t>
  </si>
  <si>
    <t>広告</t>
  </si>
  <si>
    <t>環境省DB「5産連表DB」_広告_生産者価格</t>
  </si>
  <si>
    <t>物品賃貸業（除貸自動車）</t>
  </si>
  <si>
    <t>環境省DB「5産連表DB」_物品賃貸業（除貸自動車）_生産者価格</t>
  </si>
  <si>
    <t>貸自動車業</t>
  </si>
  <si>
    <t>環境省DB「5産連表DB」_貸自動車業_生産者価格</t>
  </si>
  <si>
    <t>自動車修理</t>
  </si>
  <si>
    <t>環境省DB「5産連表DB」_自動車修理_生産者価格</t>
  </si>
  <si>
    <t>機械修理</t>
  </si>
  <si>
    <t>環境省DB「5産連表DB」_機械修理_生産者価格</t>
  </si>
  <si>
    <t>建物サービス</t>
  </si>
  <si>
    <t>環境省DB「5産連表DB」_建物サービス_生産者価格</t>
  </si>
  <si>
    <t>法務・財務・会計サービス</t>
  </si>
  <si>
    <t>環境省DB「5産連表DB」_法務・財務・会計サービス_生産者価格</t>
  </si>
  <si>
    <t>土木建築サービス</t>
  </si>
  <si>
    <t>環境省DB「5産連表DB」_土木建築サービス_生産者価格</t>
  </si>
  <si>
    <t>労働者派遣サービス</t>
  </si>
  <si>
    <t>環境省DB「5産連表DB」_労働者派遣サービス_生産者価格</t>
  </si>
  <si>
    <t>その他の対事業所サービス</t>
  </si>
  <si>
    <t>環境省DB「5産連表DB」_その他の対事業所サービス_生産者価格</t>
  </si>
  <si>
    <t>映画館</t>
  </si>
  <si>
    <t>環境省DB「5産連表DB」_映画館_生産者価格</t>
  </si>
  <si>
    <t>興行場（除別掲）・興行団</t>
  </si>
  <si>
    <t>環境省DB「5産連表DB」_興行場（除別掲）・興行団_生産者価格</t>
  </si>
  <si>
    <t>遊戯場</t>
  </si>
  <si>
    <t>環境省DB「5産連表DB」_遊戯場_生産者価格</t>
  </si>
  <si>
    <t>競輪・競馬等の競走場・競技団</t>
  </si>
  <si>
    <t>環境省DB「5産連表DB」_競輪・競馬等の競走場・競技団_生産者価格</t>
  </si>
  <si>
    <t>スポーツ施設提供業・公園・遊園地</t>
  </si>
  <si>
    <t>環境省DB「5産連表DB」_スポーツ施設提供業・公園・遊園地_生産者価格</t>
  </si>
  <si>
    <t>その他の娯楽</t>
  </si>
  <si>
    <t>環境省DB「5産連表DB」_その他の娯楽_生産者価格</t>
  </si>
  <si>
    <t>一般飲食店（除喫茶店）</t>
  </si>
  <si>
    <t>環境省DB「5産連表DB」_一般飲食店（除喫茶店）_生産者価格</t>
  </si>
  <si>
    <t>喫茶店</t>
  </si>
  <si>
    <t>環境省DB「5産連表DB」_喫茶店_生産者価格</t>
  </si>
  <si>
    <t>遊興飲食店</t>
  </si>
  <si>
    <t>環境省DB「5産連表DB」_遊興飲食店_生産者価格</t>
  </si>
  <si>
    <t>宿泊業</t>
  </si>
  <si>
    <t>環境省DB「5産連表DB」_宿泊業_生産者価格</t>
  </si>
  <si>
    <t>洗濯業</t>
  </si>
  <si>
    <t>環境省DB「5産連表DB」_洗濯業_生産者価格</t>
  </si>
  <si>
    <t>理容業</t>
  </si>
  <si>
    <t>環境省DB「5産連表DB」_理容業_生産者価格</t>
  </si>
  <si>
    <t>美容業</t>
  </si>
  <si>
    <t>環境省DB「5産連表DB」_美容業_生産者価格</t>
  </si>
  <si>
    <t>浴場業</t>
  </si>
  <si>
    <t>環境省DB「5産連表DB」_浴場業_生産者価格</t>
  </si>
  <si>
    <t>その他の洗濯・理容・美容・浴場業</t>
  </si>
  <si>
    <t>環境省DB「5産連表DB」_その他の洗濯・理容・美容・浴場業_生産者価格</t>
  </si>
  <si>
    <t>写真業</t>
  </si>
  <si>
    <t>環境省DB「5産連表DB」_写真業_生産者価格</t>
  </si>
  <si>
    <t>冠婚葬祭業</t>
  </si>
  <si>
    <t>環境省DB「5産連表DB」_冠婚葬祭業_生産者価格</t>
  </si>
  <si>
    <t>各種修理業（除別掲）</t>
  </si>
  <si>
    <t>環境省DB「5産連表DB」_各種修理業（除別掲）_生産者価格</t>
  </si>
  <si>
    <t>個人教授業</t>
  </si>
  <si>
    <t>環境省DB「5産連表DB」_個人教授業_生産者価格</t>
  </si>
  <si>
    <t>その他の対個人サービス</t>
  </si>
  <si>
    <t>環境省DB「5産連表DB」_その他の対個人サービス_生産者価格</t>
  </si>
  <si>
    <t>事務用品</t>
  </si>
  <si>
    <t>環境省DB「5産連表DB」_事務用品_生産者価格</t>
  </si>
  <si>
    <t>分類不明</t>
  </si>
  <si>
    <t>環境省DB「5産連表DB」_分類不明_生産者価格</t>
  </si>
  <si>
    <t>環境省DB「5産連表DB」_米_購入者価格</t>
  </si>
  <si>
    <t>環境省DB「5産連表DB」_麦類_購入者価格</t>
  </si>
  <si>
    <t>環境省DB「5産連表DB」_いも類_購入者価格</t>
  </si>
  <si>
    <t>環境省DB「5産連表DB」_豆類_購入者価格</t>
  </si>
  <si>
    <t>環境省DB「5産連表DB」_野菜_購入者価格</t>
  </si>
  <si>
    <t>環境省DB「5産連表DB」_果実_購入者価格</t>
  </si>
  <si>
    <t>環境省DB「5産連表DB」_砂糖原料作物_購入者価格</t>
  </si>
  <si>
    <t>環境省DB「5産連表DB」_飲料用作物_購入者価格</t>
  </si>
  <si>
    <t>環境省DB「5産連表DB」_その他の食用耕種作物_購入者価格</t>
  </si>
  <si>
    <t>環境省DB「5産連表DB」_飼料作物_購入者価格</t>
  </si>
  <si>
    <t>環境省DB「5産連表DB」_種苗_購入者価格</t>
  </si>
  <si>
    <t>環境省DB「5産連表DB」_花き・花木類_購入者価格</t>
  </si>
  <si>
    <t>環境省DB「5産連表DB」_その他の非食用耕種作物_購入者価格</t>
  </si>
  <si>
    <t>環境省DB「5産連表DB」_酪農_購入者価格</t>
  </si>
  <si>
    <t>環境省DB「5産連表DB」_鶏卵_購入者価格</t>
  </si>
  <si>
    <t>環境省DB「5産連表DB」_肉鶏_購入者価格</t>
  </si>
  <si>
    <t>環境省DB「5産連表DB」_豚_購入者価格</t>
  </si>
  <si>
    <t>環境省DB「5産連表DB」_肉用牛_購入者価格</t>
  </si>
  <si>
    <t>環境省DB「5産連表DB」_その他の畜産_購入者価格</t>
  </si>
  <si>
    <t>環境省DB「5産連表DB」_獣医業_購入者価格</t>
  </si>
  <si>
    <t>環境省DB「5産連表DB」_農業サービス（除獣医業）_購入者価格</t>
  </si>
  <si>
    <t>環境省DB「5産連表DB」_育林_購入者価格</t>
  </si>
  <si>
    <t>環境省DB「5産連表DB」_素材_購入者価格</t>
  </si>
  <si>
    <t>環境省DB「5産連表DB」_特用林産物（含狩猟業）_購入者価格</t>
  </si>
  <si>
    <t>環境省DB「5産連表DB」_海面漁業_購入者価格</t>
  </si>
  <si>
    <t>環境省DB「5産連表DB」_海面養殖業_購入者価格</t>
  </si>
  <si>
    <t>環境省DB「5産連表DB」_内水面漁業・養殖業_購入者価格</t>
  </si>
  <si>
    <t>環境省DB「5産連表DB」_金属鉱物_購入者価格</t>
  </si>
  <si>
    <t>環境省DB「5産連表DB」_窯業原料鉱物_購入者価格</t>
  </si>
  <si>
    <t>環境省DB「5産連表DB」_砂利・採石_購入者価格</t>
  </si>
  <si>
    <t>環境省DB「5産連表DB」_砕石_購入者価格</t>
  </si>
  <si>
    <t>環境省DB「5産連表DB」_その他の非金属鉱物_購入者価格</t>
  </si>
  <si>
    <t>環境省DB「5産連表DB」_石炭・原油・天然ガス_購入者価格</t>
  </si>
  <si>
    <t>環境省DB「5産連表DB」_と畜（含肉鶏処理）_購入者価格</t>
  </si>
  <si>
    <t>環境省DB「5産連表DB」_肉加工品_購入者価格</t>
  </si>
  <si>
    <t>環境省DB「5産連表DB」_畜産びん・かん詰_購入者価格</t>
  </si>
  <si>
    <t>環境省DB「5産連表DB」_酪農品_購入者価格</t>
  </si>
  <si>
    <t>環境省DB「5産連表DB」_冷凍魚介類_購入者価格</t>
  </si>
  <si>
    <t>環境省DB「5産連表DB」_塩・干・くん製品_購入者価格</t>
  </si>
  <si>
    <t>環境省DB「5産連表DB」_水産びん・かん詰_購入者価格</t>
  </si>
  <si>
    <t>環境省DB「5産連表DB」_ねり製品_購入者価格</t>
  </si>
  <si>
    <t>環境省DB「5産連表DB」_その他の水産食品_購入者価格</t>
  </si>
  <si>
    <t>環境省DB「5産連表DB」_精穀_購入者価格</t>
  </si>
  <si>
    <t>環境省DB「5産連表DB」_製粉_購入者価格</t>
  </si>
  <si>
    <t>環境省DB「5産連表DB」_めん類_購入者価格</t>
  </si>
  <si>
    <t>環境省DB「5産連表DB」_パン類_購入者価格</t>
  </si>
  <si>
    <t>環境省DB「5産連表DB」_菓子類_購入者価格</t>
  </si>
  <si>
    <t>環境省DB「5産連表DB」_農産びん・かん詰_購入者価格</t>
  </si>
  <si>
    <t>環境省DB「5産連表DB」_農産保存食料品（除びん・かん詰）_購入者価格</t>
  </si>
  <si>
    <t>環境省DB「5産連表DB」_砂糖_購入者価格</t>
  </si>
  <si>
    <t>環境省DB「5産連表DB」_でん粉_購入者価格</t>
  </si>
  <si>
    <t>環境省DB「5産連表DB」_ぶどう糖・水あめ・異性化糖_購入者価格</t>
  </si>
  <si>
    <t>環境省DB「5産連表DB」_植物油脂_購入者価格</t>
  </si>
  <si>
    <t>環境省DB「5産連表DB」_動物油脂_購入者価格</t>
  </si>
  <si>
    <t>環境省DB「5産連表DB」_調味料_購入者価格</t>
  </si>
  <si>
    <t>環境省DB「5産連表DB」_冷凍調理食品_購入者価格</t>
  </si>
  <si>
    <t>環境省DB「5産連表DB」_レトルト食品_購入者価格</t>
  </si>
  <si>
    <t>環境省DB「5産連表DB」_そう菜・すし・弁当_購入者価格</t>
  </si>
  <si>
    <t>-</t>
  </si>
  <si>
    <t>環境省DB「5産連表DB」_学校給食（国公立）★★_購入者価格</t>
  </si>
  <si>
    <t>環境省DB「5産連表DB」_学校給食（私立）★_購入者価格</t>
  </si>
  <si>
    <t>環境省DB「5産連表DB」_その他の食料品_購入者価格</t>
  </si>
  <si>
    <t>環境省DB「5産連表DB」_清酒_購入者価格</t>
  </si>
  <si>
    <t>環境省DB「5産連表DB」_ビール_購入者価格</t>
  </si>
  <si>
    <t>環境省DB「5産連表DB」_ウィスキー類_購入者価格</t>
  </si>
  <si>
    <t>環境省DB「5産連表DB」_その他の酒類_購入者価格</t>
  </si>
  <si>
    <t>環境省DB「5産連表DB」_茶・コーヒー_購入者価格</t>
  </si>
  <si>
    <t>環境省DB「5産連表DB」_清涼飲料_購入者価格</t>
  </si>
  <si>
    <t>環境省DB「5産連表DB」_製氷_購入者価格</t>
  </si>
  <si>
    <t>環境省DB「5産連表DB」_飼料_購入者価格</t>
  </si>
  <si>
    <t>環境省DB「5産連表DB」_有機質肥料（除別掲）_購入者価格</t>
  </si>
  <si>
    <t>環境省DB「5産連表DB」_たばこ_購入者価格</t>
  </si>
  <si>
    <t>環境省DB「5産連表DB」_紡績糸_購入者価格</t>
  </si>
  <si>
    <t>環境省DB「5産連表DB」_綿・スフ織物（含合繊短繊維織物）_購入者価格</t>
  </si>
  <si>
    <t>環境省DB「5産連表DB」_絹・人絹織物（含合繊長繊維織物）_購入者価格</t>
  </si>
  <si>
    <t>環境省DB「5産連表DB」_毛織物・麻織物・その他の織物_購入者価格</t>
  </si>
  <si>
    <t>環境省DB「5産連表DB」_ニット生地_購入者価格</t>
  </si>
  <si>
    <t>環境省DB「5産連表DB」_染色整理_購入者価格</t>
  </si>
  <si>
    <t>環境省DB「5産連表DB」_綱・網_購入者価格</t>
  </si>
  <si>
    <t>環境省DB「5産連表DB」_じゅうたん・床敷物_購入者価格</t>
  </si>
  <si>
    <t>環境省DB「5産連表DB」_繊維製衛生材料_購入者価格</t>
  </si>
  <si>
    <t>環境省DB「5産連表DB」_その他の繊維工業製品_購入者価格</t>
  </si>
  <si>
    <t>環境省DB「5産連表DB」_織物製衣服_購入者価格</t>
  </si>
  <si>
    <t>環境省DB「5産連表DB」_ニット製衣服_購入者価格</t>
  </si>
  <si>
    <t>環境省DB「5産連表DB」_その他の衣服・身の回り品_購入者価格</t>
  </si>
  <si>
    <t>環境省DB「5産連表DB」_寝具_購入者価格</t>
  </si>
  <si>
    <t>環境省DB「5産連表DB」_その他の繊維既製品_購入者価格</t>
  </si>
  <si>
    <t>環境省DB「5産連表DB」_製材_購入者価格</t>
  </si>
  <si>
    <t>環境省DB「5産連表DB」_合板_購入者価格</t>
  </si>
  <si>
    <t>環境省DB「5産連表DB」_木材チップ_購入者価格</t>
  </si>
  <si>
    <t>環境省DB「5産連表DB」_その他の木製品_購入者価格</t>
  </si>
  <si>
    <t>環境省DB「5産連表DB」_木製家具・装備品_購入者価格</t>
  </si>
  <si>
    <t>環境省DB「5産連表DB」_木製建具_購入者価格</t>
  </si>
  <si>
    <t>環境省DB「5産連表DB」_金属製家具・装備品_購入者価格</t>
  </si>
  <si>
    <t>環境省DB「5産連表DB」_パルプ_購入者価格</t>
  </si>
  <si>
    <t>環境省DB「5産連表DB」_洋紙・和紙_購入者価格</t>
  </si>
  <si>
    <t>環境省DB「5産連表DB」_板紙_購入者価格</t>
  </si>
  <si>
    <t>環境省DB「5産連表DB」_段ボール_購入者価格</t>
  </si>
  <si>
    <t>環境省DB「5産連表DB」_塗工紙・建設用加工紙_購入者価格</t>
  </si>
  <si>
    <t>環境省DB「5産連表DB」_段ボール箱_購入者価格</t>
  </si>
  <si>
    <t>環境省DB「5産連表DB」_その他の紙製容器_購入者価格</t>
  </si>
  <si>
    <t>環境省DB「5産連表DB」_紙製衛生材料・用品_購入者価格</t>
  </si>
  <si>
    <t>環境省DB「5産連表DB」_その他のパルプ・紙・紙加工品_購入者価格</t>
  </si>
  <si>
    <t>環境省DB「5産連表DB」_印刷・製版・製本_購入者価格</t>
  </si>
  <si>
    <t>環境省DB「5産連表DB」_化学肥料_購入者価格</t>
  </si>
  <si>
    <t>環境省DB「5産連表DB」_ソーダ工業製品_購入者価格</t>
  </si>
  <si>
    <t>環境省DB「5産連表DB」_無機顔料_購入者価格</t>
  </si>
  <si>
    <t>環境省DB「5産連表DB」_圧縮ガス・液化ガス_購入者価格</t>
  </si>
  <si>
    <t>環境省DB「5産連表DB」_塩_購入者価格</t>
  </si>
  <si>
    <t>環境省DB「5産連表DB」_その他の無機化学工業製品_購入者価格</t>
  </si>
  <si>
    <t>環境省DB「5産連表DB」_石油化学基礎製品_購入者価格</t>
  </si>
  <si>
    <t>環境省DB「5産連表DB」_石油化学系芳香族製品_購入者価格</t>
  </si>
  <si>
    <t>環境省DB「5産連表DB」_脂肪族中間物_購入者価格</t>
  </si>
  <si>
    <t>環境省DB「5産連表DB」_環式中間物_購入者価格</t>
  </si>
  <si>
    <t>環境省DB「5産連表DB」_合成ゴム_購入者価格</t>
  </si>
  <si>
    <t>環境省DB「5産連表DB」_メタン誘導品_購入者価格</t>
  </si>
  <si>
    <t>環境省DB「5産連表DB」_油脂加工製品_購入者価格</t>
  </si>
  <si>
    <t>環境省DB「5産連表DB」_可塑剤_購入者価格</t>
  </si>
  <si>
    <t>環境省DB「5産連表DB」_合成染料_購入者価格</t>
  </si>
  <si>
    <t>環境省DB「5産連表DB」_その他の有機化学工業製品_購入者価格</t>
  </si>
  <si>
    <t>環境省DB「5産連表DB」_熱硬化性樹脂_購入者価格</t>
  </si>
  <si>
    <t>環境省DB「5産連表DB」_熱可塑性樹脂_購入者価格</t>
  </si>
  <si>
    <t>環境省DB「5産連表DB」_高機能性樹脂_購入者価格</t>
  </si>
  <si>
    <t>環境省DB「5産連表DB」_その他の合成樹脂_購入者価格</t>
  </si>
  <si>
    <t>環境省DB「5産連表DB」_レーヨン・アセテート_購入者価格</t>
  </si>
  <si>
    <t>環境省DB「5産連表DB」_合成繊維_購入者価格</t>
  </si>
  <si>
    <t>環境省DB「5産連表DB」_医薬品_購入者価格</t>
  </si>
  <si>
    <t>環境省DB「5産連表DB」_石けん・合成洗剤・界面活性剤_購入者価格</t>
  </si>
  <si>
    <t>環境省DB「5産連表DB」_化粧品・歯磨_購入者価格</t>
  </si>
  <si>
    <t>環境省DB「5産連表DB」_塗料_購入者価格</t>
  </si>
  <si>
    <t>環境省DB「5産連表DB」_印刷インキ_購入者価格</t>
  </si>
  <si>
    <t>環境省DB「5産連表DB」_写真感光材料_購入者価格</t>
  </si>
  <si>
    <t>環境省DB「5産連表DB」_農薬_購入者価格</t>
  </si>
  <si>
    <t>環境省DB「5産連表DB」_ゼラチン・接着剤_購入者価格</t>
  </si>
  <si>
    <t>環境省DB「5産連表DB」_その他の化学最終製品_購入者価格</t>
  </si>
  <si>
    <t>環境省DB「5産連表DB」_石油製品_購入者価格</t>
  </si>
  <si>
    <t>環境省DB「5産連表DB」_石炭製品_購入者価格</t>
  </si>
  <si>
    <t>環境省DB「5産連表DB」_舗装材料_購入者価格</t>
  </si>
  <si>
    <t>環境省DB「5産連表DB」_プラスチック製品_購入者価格</t>
  </si>
  <si>
    <t>環境省DB「5産連表DB」_タイヤ・チューブ_購入者価格</t>
  </si>
  <si>
    <t>環境省DB「5産連表DB」_ゴム製履物_購入者価格</t>
  </si>
  <si>
    <t>環境省DB「5産連表DB」_プラスチック製履物_購入者価格</t>
  </si>
  <si>
    <t>環境省DB「5産連表DB」_その他のゴム製品_購入者価格</t>
  </si>
  <si>
    <t>環境省DB「5産連表DB」_革製履物_購入者価格</t>
  </si>
  <si>
    <t>環境省DB「5産連表DB」_製革・毛皮_購入者価格</t>
  </si>
  <si>
    <t>環境省DB「5産連表DB」_かばん・袋物・その他の革製品_購入者価格</t>
  </si>
  <si>
    <t>環境省DB「5産連表DB」_板ガラス・安全ガラス_購入者価格</t>
  </si>
  <si>
    <t>環境省DB「5産連表DB」_ガラス繊維・同製品_購入者価格</t>
  </si>
  <si>
    <t>環境省DB「5産連表DB」_その他のガラス製品_購入者価格</t>
  </si>
  <si>
    <t>環境省DB「5産連表DB」_セメント_購入者価格</t>
  </si>
  <si>
    <t>環境省DB「5産連表DB」_生コンクリート_購入者価格</t>
  </si>
  <si>
    <t>環境省DB「5産連表DB」_セメント製品_購入者価格</t>
  </si>
  <si>
    <t>環境省DB「5産連表DB」_陶磁器_購入者価格</t>
  </si>
  <si>
    <t>環境省DB「5産連表DB」_耐火物_購入者価格</t>
  </si>
  <si>
    <t>環境省DB「5産連表DB」_その他の建設用土石製品_購入者価格</t>
  </si>
  <si>
    <t>環境省DB「5産連表DB」_炭素・黒鉛製品_購入者価格</t>
  </si>
  <si>
    <t>環境省DB「5産連表DB」_研磨材_購入者価格</t>
  </si>
  <si>
    <t>環境省DB「5産連表DB」_その他の窯業・土石製品_購入者価格</t>
  </si>
  <si>
    <t>環境省DB「5産連表DB」_銑鉄_購入者価格</t>
  </si>
  <si>
    <t>環境省DB「5産連表DB」_フェロアロイ_購入者価格</t>
  </si>
  <si>
    <t>環境省DB「5産連表DB」_粗鋼（転炉）_購入者価格</t>
  </si>
  <si>
    <t>環境省DB「5産連表DB」_粗鋼（電気炉）_購入者価格</t>
  </si>
  <si>
    <t>環境省DB「5産連表DB」_鉄屑_購入者価格</t>
  </si>
  <si>
    <t>環境省DB「5産連表DB」_熱間圧延鋼材_購入者価格</t>
  </si>
  <si>
    <t>環境省DB「5産連表DB」_鋼管_購入者価格</t>
  </si>
  <si>
    <t>環境省DB「5産連表DB」_冷間仕上鋼材_購入者価格</t>
  </si>
  <si>
    <t>環境省DB「5産連表DB」_めっき鋼材_購入者価格</t>
  </si>
  <si>
    <t>環境省DB「5産連表DB」_鋳鍛鋼_購入者価格</t>
  </si>
  <si>
    <t>環境省DB「5産連表DB」_鋳鉄管_購入者価格</t>
  </si>
  <si>
    <t>環境省DB「5産連表DB」_鋳鉄品及び鍛工品（鉄）_購入者価格</t>
  </si>
  <si>
    <t>環境省DB「5産連表DB」_鉄鋼シャースリット業_購入者価格</t>
  </si>
  <si>
    <t>環境省DB「5産連表DB」_その他の鉄鋼製品_購入者価格</t>
  </si>
  <si>
    <t>環境省DB「5産連表DB」_銅_購入者価格</t>
  </si>
  <si>
    <t>環境省DB「5産連表DB」_鉛・亜鉛（含再生）_購入者価格</t>
  </si>
  <si>
    <t>環境省DB「5産連表DB」_アルミニウム（含再生）_購入者価格</t>
  </si>
  <si>
    <t>環境省DB「5産連表DB」_その他の非鉄金属地金_購入者価格</t>
  </si>
  <si>
    <t>環境省DB「5産連表DB」_非鉄金属屑_購入者価格</t>
  </si>
  <si>
    <t>環境省DB「5産連表DB」_電線・ケーブル_購入者価格</t>
  </si>
  <si>
    <t>環境省DB「5産連表DB」_光ファイバケーブル_購入者価格</t>
  </si>
  <si>
    <t>環境省DB「5産連表DB」_伸銅品_購入者価格</t>
  </si>
  <si>
    <t>環境省DB「5産連表DB」_アルミ圧延製品_購入者価格</t>
  </si>
  <si>
    <t>環境省DB「5産連表DB」_非鉄金属素形材_購入者価格</t>
  </si>
  <si>
    <t>環境省DB「5産連表DB」_核燃料_購入者価格</t>
  </si>
  <si>
    <t>環境省DB「5産連表DB」_その他の非鉄金属製品_購入者価格</t>
  </si>
  <si>
    <t>環境省DB「5産連表DB」_建設用金属製品_購入者価格</t>
  </si>
  <si>
    <t>環境省DB「5産連表DB」_建築用金属製品_購入者価格</t>
  </si>
  <si>
    <t>環境省DB「5産連表DB」_ガス・石油機器及び暖厨房機器_購入者価格</t>
  </si>
  <si>
    <t>環境省DB「5産連表DB」_ボルト・ナット・リベット及びスプリング_購入者価格</t>
  </si>
  <si>
    <t>環境省DB「5産連表DB」_金属製容器及び製缶板金製品_購入者価格</t>
  </si>
  <si>
    <t>環境省DB「5産連表DB」_配管工事付属品・粉末や金製品・道具類_購入者価格</t>
  </si>
  <si>
    <t>環境省DB「5産連表DB」_その他の金属製品_購入者価格</t>
  </si>
  <si>
    <t>環境省DB「5産連表DB」_ボイラ_購入者価格</t>
  </si>
  <si>
    <t>環境省DB「5産連表DB」_タービン_購入者価格</t>
  </si>
  <si>
    <t>環境省DB「5産連表DB」_原動機_購入者価格</t>
  </si>
  <si>
    <t>環境省DB「5産連表DB」_運搬機械_購入者価格</t>
  </si>
  <si>
    <t>環境省DB「5産連表DB」_冷凍機・温湿調整装置_購入者価格</t>
  </si>
  <si>
    <t>環境省DB「5産連表DB」_ポンプ及び圧縮機_購入者価格</t>
  </si>
  <si>
    <t>環境省DB「5産連表DB」_機械工具_購入者価格</t>
  </si>
  <si>
    <t>環境省DB「5産連表DB」_その他の一般産業機械及び装置_購入者価格</t>
  </si>
  <si>
    <t>環境省DB「5産連表DB」_建設・鉱山機械_購入者価格</t>
  </si>
  <si>
    <t>環境省DB「5産連表DB」_化学機械_購入者価格</t>
  </si>
  <si>
    <t>環境省DB「5産連表DB」_産業用ロボット_購入者価格</t>
  </si>
  <si>
    <t>環境省DB「5産連表DB」_金属工作機械_購入者価格</t>
  </si>
  <si>
    <t>環境省DB「5産連表DB」_金属加工機械_購入者価格</t>
  </si>
  <si>
    <t>環境省DB「5産連表DB」_農業用機械_購入者価格</t>
  </si>
  <si>
    <t>環境省DB「5産連表DB」_繊維機械_購入者価格</t>
  </si>
  <si>
    <t>環境省DB「5産連表DB」_食品機械・同装置_購入者価格</t>
  </si>
  <si>
    <t>環境省DB「5産連表DB」_半導体製造装置_購入者価格</t>
  </si>
  <si>
    <t>環境省DB「5産連表DB」_真空装置・真空機器_購入者価格</t>
  </si>
  <si>
    <t>環境省DB「5産連表DB」_その他の特殊産業用機械_購入者価格</t>
  </si>
  <si>
    <t>環境省DB「5産連表DB」_金型_購入者価格</t>
  </si>
  <si>
    <t>環境省DB「5産連表DB」_ベアリング_購入者価格</t>
  </si>
  <si>
    <t>環境省DB「5産連表DB」_その他の一般機械器具及び部品_購入者価格</t>
  </si>
  <si>
    <t>環境省DB「5産連表DB」_複写機_購入者価格</t>
  </si>
  <si>
    <t>環境省DB「5産連表DB」_その他の事務用機械_購入者価格</t>
  </si>
  <si>
    <t>環境省DB「5産連表DB」_サービス用機器_購入者価格</t>
  </si>
  <si>
    <t>環境省DB「5産連表DB」_回転電気機械_購入者価格</t>
  </si>
  <si>
    <t>環境省DB「5産連表DB」_変圧器・変成器_購入者価格</t>
  </si>
  <si>
    <t>環境省DB「5産連表DB」_開閉制御装置及び配電盤_購入者価格</t>
  </si>
  <si>
    <t>環境省DB「5産連表DB」_配線器具_購入者価格</t>
  </si>
  <si>
    <t>環境省DB「5産連表DB」_内燃機関電装品_購入者価格</t>
  </si>
  <si>
    <t>環境省DB「5産連表DB」_その他の産業用電気機器_購入者価格</t>
  </si>
  <si>
    <t>環境省DB「5産連表DB」_電子応用装置_購入者価格</t>
  </si>
  <si>
    <t>環境省DB「5産連表DB」_電気計測器_購入者価格</t>
  </si>
  <si>
    <t>環境省DB「5産連表DB」_電球類_購入者価格</t>
  </si>
  <si>
    <t>環境省DB「5産連表DB」_電気照明器具_購入者価格</t>
  </si>
  <si>
    <t>環境省DB「5産連表DB」_電池_購入者価格</t>
  </si>
  <si>
    <t>環境省DB「5産連表DB」_その他の電気機械器具_購入者価格</t>
  </si>
  <si>
    <t>環境省DB「5産連表DB」_民生用エアコンディショナ_購入者価格</t>
  </si>
  <si>
    <t>環境省DB「5産連表DB」_民生用電気機器（除エアコン）_購入者価格</t>
  </si>
  <si>
    <t>環境省DB「5産連表DB」_ビデオ機器_購入者価格</t>
  </si>
  <si>
    <t>環境省DB「5産連表DB」_電気音響機器_購入者価格</t>
  </si>
  <si>
    <t>環境省DB「5産連表DB」_ラジオ・テレビ受信機_購入者価格</t>
  </si>
  <si>
    <t>環境省DB「5産連表DB」_有線電気通信機器_購入者価格</t>
  </si>
  <si>
    <t>環境省DB「5産連表DB」_携帯電話機_購入者価格</t>
  </si>
  <si>
    <t>環境省DB「5産連表DB」_無線電気通信機器（除携帯電話機）_購入者価格</t>
  </si>
  <si>
    <t>環境省DB「5産連表DB」_その他の電気通信機器_購入者価格</t>
  </si>
  <si>
    <t>環境省DB「5産連表DB」_パーソナルコンピュータ_購入者価格</t>
  </si>
  <si>
    <t>環境省DB「5産連表DB」_電子計算機本体（除パソコン）_購入者価格</t>
  </si>
  <si>
    <t>環境省DB「5産連表DB」_電子計算機付属装置_購入者価格</t>
  </si>
  <si>
    <t>環境省DB「5産連表DB」_半導体素子_購入者価格</t>
  </si>
  <si>
    <t>環境省DB「5産連表DB」_集積回路_購入者価格</t>
  </si>
  <si>
    <t>環境省DB「5産連表DB」_電子管_購入者価格</t>
  </si>
  <si>
    <t>環境省DB「5産連表DB」_液晶素子_購入者価格</t>
  </si>
  <si>
    <t>環境省DB「5産連表DB」_磁気テープ・磁気ディスク_購入者価格</t>
  </si>
  <si>
    <t>環境省DB「5産連表DB」_その他の電子部品_購入者価格</t>
  </si>
  <si>
    <t>環境省DB「5産連表DB」_乗用車_購入者価格</t>
  </si>
  <si>
    <t>環境省DB「5産連表DB」_トラック・バス・その他の自動車_購入者価格</t>
  </si>
  <si>
    <t>環境省DB「5産連表DB」_二輪自動車_購入者価格</t>
  </si>
  <si>
    <t>環境省DB「5産連表DB」_自動車車体_購入者価格</t>
  </si>
  <si>
    <t>環境省DB「5産連表DB」_自動車用内燃機関・同部分品_購入者価格</t>
  </si>
  <si>
    <t>環境省DB「5産連表DB」_自動車部品_購入者価格</t>
  </si>
  <si>
    <t>環境省DB「5産連表DB」_鋼船_購入者価格</t>
  </si>
  <si>
    <t>環境省DB「5産連表DB」_その他の船舶_購入者価格</t>
  </si>
  <si>
    <t>環境省DB「5産連表DB」_舶用内燃機関_購入者価格</t>
  </si>
  <si>
    <t>環境省DB「5産連表DB」_船舶修理_購入者価格</t>
  </si>
  <si>
    <t>環境省DB「5産連表DB」_鉄道車両_購入者価格</t>
  </si>
  <si>
    <t>環境省DB「5産連表DB」_鉄道車両修理_購入者価格</t>
  </si>
  <si>
    <t>環境省DB「5産連表DB」_航空機_購入者価格</t>
  </si>
  <si>
    <t>環境省DB「5産連表DB」_航空機修理_購入者価格</t>
  </si>
  <si>
    <t>環境省DB「5産連表DB」_自転車_購入者価格</t>
  </si>
  <si>
    <t>環境省DB「5産連表DB」_その他の輸送機械_購入者価格</t>
  </si>
  <si>
    <t>環境省DB「5産連表DB」_カメラ_購入者価格</t>
  </si>
  <si>
    <t>環境省DB「5産連表DB」_その他の光学機械_購入者価格</t>
  </si>
  <si>
    <t>環境省DB「5産連表DB」_時計_購入者価格</t>
  </si>
  <si>
    <t>環境省DB「5産連表DB」_理化学機械器具_購入者価格</t>
  </si>
  <si>
    <t>環境省DB「5産連表DB」_分析器・試験機・計量器・測定器_購入者価格</t>
  </si>
  <si>
    <t>環境省DB「5産連表DB」_医療用機械器具_購入者価格</t>
  </si>
  <si>
    <t>環境省DB「5産連表DB」_がん具_購入者価格</t>
  </si>
  <si>
    <t>環境省DB「5産連表DB」_運動用品_購入者価格</t>
  </si>
  <si>
    <t>環境省DB「5産連表DB」_楽器_購入者価格</t>
  </si>
  <si>
    <t>環境省DB「5産連表DB」_情報記録物_購入者価格</t>
  </si>
  <si>
    <t>環境省DB「5産連表DB」_筆記具・文具_購入者価格</t>
  </si>
  <si>
    <t>環境省DB「5産連表DB」_身辺細貨品_購入者価格</t>
  </si>
  <si>
    <t>環境省DB「5産連表DB」_畳・わら加工品_購入者価格</t>
  </si>
  <si>
    <t>環境省DB「5産連表DB」_武器_購入者価格</t>
  </si>
  <si>
    <t>環境省DB「5産連表DB」_その他の製造工業製品_購入者価格</t>
  </si>
  <si>
    <t>環境省DB「5産連表DB」_再生資源回収・加工処理_購入者価格</t>
  </si>
  <si>
    <t>環境省DB「5産連表DB」_住宅建築（木造）_購入者価格</t>
  </si>
  <si>
    <t>環境省DB「5産連表DB」_住宅建築（非木造）_購入者価格</t>
  </si>
  <si>
    <t>環境省DB「5産連表DB」_非住宅建築（木造）_購入者価格</t>
  </si>
  <si>
    <t>環境省DB「5産連表DB」_非住宅建築（非木造）_購入者価格</t>
  </si>
  <si>
    <t>環境省DB「5産連表DB」_建設補修_購入者価格</t>
  </si>
  <si>
    <t>環境省DB「5産連表DB」_道路関係公共事業_購入者価格</t>
  </si>
  <si>
    <t>環境省DB「5産連表DB」_河川・下水道・その他の公共事業_購入者価格</t>
  </si>
  <si>
    <t>環境省DB「5産連表DB」_農林関係公共事業_購入者価格</t>
  </si>
  <si>
    <t>環境省DB「5産連表DB」_鉄道軌道建設_購入者価格</t>
  </si>
  <si>
    <t>環境省DB「5産連表DB」_電力施設建設_購入者価格</t>
  </si>
  <si>
    <t>環境省DB「5産連表DB」_電気通信施設建設_購入者価格</t>
  </si>
  <si>
    <t>環境省DB「5産連表DB」_その他の土木建設_購入者価格</t>
  </si>
  <si>
    <t>環境省DB「5産連表DB」_事業用電力_購入者価格</t>
  </si>
  <si>
    <t>環境省DB「5産連表DB」_自家発電_購入者価格</t>
  </si>
  <si>
    <t>環境省DB「5産連表DB」_都市ガス_購入者価格</t>
  </si>
  <si>
    <t>環境省DB「5産連表DB」_熱供給業_購入者価格</t>
  </si>
  <si>
    <t>環境省DB「5産連表DB」_上水道・簡易水道_購入者価格</t>
  </si>
  <si>
    <t>環境省DB「5産連表DB」_工業用水_購入者価格</t>
  </si>
  <si>
    <t>環境省DB「5産連表DB」_下水道★★_購入者価格</t>
  </si>
  <si>
    <t>環境省DB「5産連表DB」_廃棄物処理（公営）★★_購入者価格</t>
  </si>
  <si>
    <t>環境省DB「5産連表DB」_廃棄物処理（産業）_購入者価格</t>
  </si>
  <si>
    <t>環境省DB「5産連表DB」_卸売_購入者価格</t>
  </si>
  <si>
    <t>環境省DB「5産連表DB」_小売_購入者価格</t>
  </si>
  <si>
    <t>環境省DB「5産連表DB」_金融_購入者価格</t>
  </si>
  <si>
    <t>環境省DB「5産連表DB」_生命保険_購入者価格</t>
  </si>
  <si>
    <t>環境省DB「5産連表DB」_損害保険_購入者価格</t>
  </si>
  <si>
    <t>環境省DB「5産連表DB」_不動産仲介・管理業_購入者価格</t>
  </si>
  <si>
    <t>環境省DB「5産連表DB」_不動産賃貸業_購入者価格</t>
  </si>
  <si>
    <t>環境省DB「5産連表DB」_住宅賃貸料_購入者価格</t>
  </si>
  <si>
    <t>環境省DB「5産連表DB」_住宅賃貸料（帰属家賃）_購入者価格</t>
  </si>
  <si>
    <t>環境省DB「5産連表DB」_鉄道旅客輸送_購入者価格</t>
  </si>
  <si>
    <t>環境省DB「5産連表DB」_鉄道貨物輸送_購入者価格</t>
  </si>
  <si>
    <t>環境省DB「5産連表DB」_バス_購入者価格</t>
  </si>
  <si>
    <t>環境省DB「5産連表DB」_ハイヤー・タクシー_購入者価格</t>
  </si>
  <si>
    <t>環境省DB「5産連表DB」_道路貨物輸送（除自家輸送）_購入者価格</t>
  </si>
  <si>
    <t>環境省DB「5産連表DB」_自家輸送（旅客自動車）_購入者価格</t>
  </si>
  <si>
    <t>環境省DB「5産連表DB」_自家輸送（貨物自動車）_購入者価格</t>
  </si>
  <si>
    <t>環境省DB「5産連表DB」_外洋輸送_購入者価格</t>
  </si>
  <si>
    <t>環境省DB「5産連表DB」_沿海・内水面輸送_購入者価格</t>
  </si>
  <si>
    <t>環境省DB「5産連表DB」_港湾運送_購入者価格</t>
  </si>
  <si>
    <t>環境省DB「5産連表DB」_航空輸送_購入者価格</t>
  </si>
  <si>
    <t>環境省DB「5産連表DB」_貨物利用運送_購入者価格</t>
  </si>
  <si>
    <t>環境省DB「5産連表DB」_倉庫_購入者価格</t>
  </si>
  <si>
    <t>環境省DB「5産連表DB」_こん包_購入者価格</t>
  </si>
  <si>
    <t>環境省DB「5産連表DB」_道路輸送施設提供_購入者価格</t>
  </si>
  <si>
    <t>環境省DB「5産連表DB」_水運施設管理★★_購入者価格</t>
  </si>
  <si>
    <t>環境省DB「5産連表DB」_その他の水運付帯サービス_購入者価格</t>
  </si>
  <si>
    <t>環境省DB「5産連表DB」_航空施設管理（国公営）★★_購入者価格</t>
  </si>
  <si>
    <t>環境省DB「5産連表DB」_航空施設管理（産業）_購入者価格</t>
  </si>
  <si>
    <t>環境省DB「5産連表DB」_その他の航空付帯サービス_購入者価格</t>
  </si>
  <si>
    <t>環境省DB「5産連表DB」_旅行・その他の運輸付帯サービス_購入者価格</t>
  </si>
  <si>
    <t>環境省DB「5産連表DB」_郵便・信書便_購入者価格</t>
  </si>
  <si>
    <t>環境省DB「5産連表DB」_固定電気通信_購入者価格</t>
  </si>
  <si>
    <t>環境省DB「5産連表DB」_移動電気通信_購入者価格</t>
  </si>
  <si>
    <t>環境省DB「5産連表DB」_その他の電気通信_購入者価格</t>
  </si>
  <si>
    <t>環境省DB「5産連表DB」_その他の通信サービス_購入者価格</t>
  </si>
  <si>
    <t>環境省DB「5産連表DB」_公共放送_購入者価格</t>
  </si>
  <si>
    <t>環境省DB「5産連表DB」_民間放送_購入者価格</t>
  </si>
  <si>
    <t>環境省DB「5産連表DB」_有線放送_購入者価格</t>
  </si>
  <si>
    <t>環境省DB「5産連表DB」_情報サービス_購入者価格</t>
  </si>
  <si>
    <t>環境省DB「5産連表DB」_インターネット附随サービス_購入者価格</t>
  </si>
  <si>
    <t>環境省DB「5産連表DB」_映像情報制作・配給業_購入者価格</t>
  </si>
  <si>
    <t>環境省DB「5産連表DB」_新聞_購入者価格</t>
  </si>
  <si>
    <t>環境省DB「5産連表DB」_出版_購入者価格</t>
  </si>
  <si>
    <t>環境省DB「5産連表DB」_ニュース供給・興信所_購入者価格</t>
  </si>
  <si>
    <t>環境省DB「5産連表DB」_公務（中央）★★_購入者価格</t>
  </si>
  <si>
    <t>環境省DB「5産連表DB」_公務（地方）★★_購入者価格</t>
  </si>
  <si>
    <t>環境省DB「5産連表DB」_学校教育（国公立）★★_購入者価格</t>
  </si>
  <si>
    <t>環境省DB「5産連表DB」_学校教育（私立）★_購入者価格</t>
  </si>
  <si>
    <t>環境省DB「5産連表DB」_社会教育（国公立）★★_購入者価格</t>
  </si>
  <si>
    <t>環境省DB「5産連表DB」_社会教育（非営利）★_購入者価格</t>
  </si>
  <si>
    <t>環境省DB「5産連表DB」_その他の教育訓練機関（国公立）★★_購入者価格</t>
  </si>
  <si>
    <t>環境省DB「5産連表DB」_その他の教育訓練機関（産業）_購入者価格</t>
  </si>
  <si>
    <t>環境省DB「5産連表DB」_自然科学研究機関（国公立）★★_購入者価格</t>
  </si>
  <si>
    <t>環境省DB「5産連表DB」_人文科学研究機関（国公立）★★_購入者価格</t>
  </si>
  <si>
    <t>環境省DB「5産連表DB」_自然科学研究機関（非営利）★_購入者価格</t>
  </si>
  <si>
    <t>環境省DB「5産連表DB」_人文科学研究機関（非営利）★_購入者価格</t>
  </si>
  <si>
    <t>環境省DB「5産連表DB」_自然科学研究機関（産業）_購入者価格</t>
  </si>
  <si>
    <t>環境省DB「5産連表DB」_人文科学研究機関（産業）_購入者価格</t>
  </si>
  <si>
    <t>環境省DB「5産連表DB」_企業内研究開発_購入者価格</t>
  </si>
  <si>
    <t>環境省DB「5産連表DB」_医療（国公立）_購入者価格</t>
  </si>
  <si>
    <t>環境省DB「5産連表DB」_医療（公益法人等）_購入者価格</t>
  </si>
  <si>
    <t>環境省DB「5産連表DB」_医療（医療法人等）_購入者価格</t>
  </si>
  <si>
    <t>環境省DB「5産連表DB」_保健衛生（国公立）★★_購入者価格</t>
  </si>
  <si>
    <t>環境省DB「5産連表DB」_保健衛生（産業）_購入者価格</t>
  </si>
  <si>
    <t>環境省DB「5産連表DB」_社会保険事業（国公立）★★_購入者価格</t>
  </si>
  <si>
    <t>環境省DB「5産連表DB」_社会保険事業（非営利）★_購入者価格</t>
  </si>
  <si>
    <t>環境省DB「5産連表DB」_社会福祉（国公立）★★_購入者価格</t>
  </si>
  <si>
    <t>環境省DB「5産連表DB」_社会福祉（非営利）★_購入者価格</t>
  </si>
  <si>
    <t>環境省DB「5産連表DB」_社会福祉（産業）_購入者価格</t>
  </si>
  <si>
    <t>環境省DB「5産連表DB」_介護（居宅）_購入者価格</t>
  </si>
  <si>
    <t>環境省DB「5産連表DB」_介護（施設）_購入者価格</t>
  </si>
  <si>
    <t>環境省DB「5産連表DB」_対企業民間非営利団体_購入者価格</t>
  </si>
  <si>
    <t>環境省DB「5産連表DB」_対家計民間非営利団体（除別掲）★_購入者価格</t>
  </si>
  <si>
    <t>環境省DB「5産連表DB」_広告_購入者価格</t>
  </si>
  <si>
    <t>環境省DB「5産連表DB」_物品賃貸業（除貸自動車）_購入者価格</t>
  </si>
  <si>
    <t>環境省DB「5産連表DB」_貸自動車業_購入者価格</t>
  </si>
  <si>
    <t>環境省DB「5産連表DB」_自動車修理_購入者価格</t>
  </si>
  <si>
    <t>環境省DB「5産連表DB」_機械修理_購入者価格</t>
  </si>
  <si>
    <t>環境省DB「5産連表DB」_建物サービス_購入者価格</t>
  </si>
  <si>
    <t>環境省DB「5産連表DB」_法務・財務・会計サービス_購入者価格</t>
  </si>
  <si>
    <t>環境省DB「5産連表DB」_土木建築サービス_購入者価格</t>
  </si>
  <si>
    <t>環境省DB「5産連表DB」_労働者派遣サービス_購入者価格</t>
  </si>
  <si>
    <t>環境省DB「5産連表DB」_その他の対事業所サービス_購入者価格</t>
  </si>
  <si>
    <t>環境省DB「5産連表DB」_映画館_購入者価格</t>
  </si>
  <si>
    <t>環境省DB「5産連表DB」_興行場（除別掲）・興行団_購入者価格</t>
  </si>
  <si>
    <t>環境省DB「5産連表DB」_遊戯場_購入者価格</t>
  </si>
  <si>
    <t>環境省DB「5産連表DB」_競輪・競馬等の競走場・競技団_購入者価格</t>
  </si>
  <si>
    <t>環境省DB「5産連表DB」_スポーツ施設提供業・公園・遊園地_購入者価格</t>
  </si>
  <si>
    <t>環境省DB「5産連表DB」_その他の娯楽_購入者価格</t>
  </si>
  <si>
    <t>環境省DB「5産連表DB」_一般飲食店（除喫茶店）_購入者価格</t>
  </si>
  <si>
    <t>環境省DB「5産連表DB」_喫茶店_購入者価格</t>
  </si>
  <si>
    <t>環境省DB「5産連表DB」_遊興飲食店_購入者価格</t>
  </si>
  <si>
    <t>環境省DB「5産連表DB」_宿泊業_購入者価格</t>
  </si>
  <si>
    <t>環境省DB「5産連表DB」_洗濯業_購入者価格</t>
  </si>
  <si>
    <t>環境省DB「5産連表DB」_理容業_購入者価格</t>
  </si>
  <si>
    <t>環境省DB「5産連表DB」_美容業_購入者価格</t>
  </si>
  <si>
    <t>環境省DB「5産連表DB」_浴場業_購入者価格</t>
  </si>
  <si>
    <t>環境省DB「5産連表DB」_その他の洗濯・理容・美容・浴場業_購入者価格</t>
  </si>
  <si>
    <t>環境省DB「5産連表DB」_写真業_購入者価格</t>
  </si>
  <si>
    <t>環境省DB「5産連表DB」_冠婚葬祭業_購入者価格</t>
  </si>
  <si>
    <t>環境省DB「5産連表DB」_各種修理業（除別掲）_購入者価格</t>
  </si>
  <si>
    <t>環境省DB「5産連表DB」_個人教授業_購入者価格</t>
  </si>
  <si>
    <t>環境省DB「5産連表DB」_その他の対個人サービス_購入者価格</t>
  </si>
  <si>
    <t>環境省DB「5産連表DB」_事務用品_購入者価格</t>
  </si>
  <si>
    <t>環境省DB「5産連表DB」_分類不明_購入者価格</t>
  </si>
  <si>
    <t>tCO2eq/t</t>
  </si>
  <si>
    <t>環境省DB「5産連表DB」_石炭・原油・天然ガス_物量</t>
  </si>
  <si>
    <t>tCO2eq/kl</t>
  </si>
  <si>
    <t>tCO2eq/千m3</t>
  </si>
  <si>
    <t>環境省DB「5産連表DB」_石油製品_物量</t>
  </si>
  <si>
    <t>環境省DB「5産連表DB」_石炭製品_物量</t>
  </si>
  <si>
    <t>環境省DB「5産連表DB」_都市ガス_物量</t>
  </si>
  <si>
    <t>大分類</t>
    <rPh sb="0" eb="3">
      <t>ダイブンルイ</t>
    </rPh>
    <phoneticPr fontId="4"/>
  </si>
  <si>
    <t>中分類</t>
    <rPh sb="0" eb="3">
      <t>チュウブンルイ</t>
    </rPh>
    <phoneticPr fontId="4"/>
  </si>
  <si>
    <t>農林水産業</t>
  </si>
  <si>
    <t>農林水産業(大分類)</t>
  </si>
  <si>
    <t>tCO2eq/百万円</t>
  </si>
  <si>
    <t>環境省DB「6資本財」_農林水産業(大分類)</t>
  </si>
  <si>
    <t>耕種農業</t>
  </si>
  <si>
    <t>環境省DB「6資本財」_耕種農業</t>
  </si>
  <si>
    <t>畜産</t>
  </si>
  <si>
    <t>環境省DB「6資本財」_畜産</t>
  </si>
  <si>
    <t>農業サービス</t>
  </si>
  <si>
    <t>環境省DB「6資本財」_農業サービス</t>
  </si>
  <si>
    <t>林業</t>
  </si>
  <si>
    <t>環境省DB「6資本財」_林業</t>
  </si>
  <si>
    <t>漁業</t>
  </si>
  <si>
    <t>環境省DB「6資本財」_漁業</t>
  </si>
  <si>
    <t>鉱業</t>
  </si>
  <si>
    <t>鉱業(大分類)</t>
  </si>
  <si>
    <t>環境省DB「6資本財」_鉱業(大分類)</t>
  </si>
  <si>
    <t>環境省DB「6資本財」_金属鉱物</t>
  </si>
  <si>
    <t>非金属鉱物</t>
  </si>
  <si>
    <t>環境省DB「6資本財」_非金属鉱物</t>
  </si>
  <si>
    <t>環境省DB「6資本財」_石炭・原油・天然ガス</t>
  </si>
  <si>
    <t>食料品</t>
  </si>
  <si>
    <t>食料品(大分類)</t>
  </si>
  <si>
    <t>環境省DB「6資本財」_食料品(大分類)</t>
  </si>
  <si>
    <t>環境省DB「6資本財」_食料品</t>
  </si>
  <si>
    <t>飲料</t>
  </si>
  <si>
    <t>環境省DB「6資本財」_飲料</t>
  </si>
  <si>
    <t>飼料・有機質肥料（除別掲）</t>
  </si>
  <si>
    <t>環境省DB「6資本財」_飼料・有機質肥料（除別掲）</t>
  </si>
  <si>
    <t>環境省DB「6資本財」_たばこ</t>
  </si>
  <si>
    <t>繊維製品</t>
  </si>
  <si>
    <t>繊維製品(大分類)</t>
  </si>
  <si>
    <t>環境省DB「6資本財」_繊維製品(大分類)</t>
  </si>
  <si>
    <t>繊維工業製品</t>
  </si>
  <si>
    <t>環境省DB「6資本財」_繊維工業製品</t>
  </si>
  <si>
    <t>衣服・その他の繊維既製品</t>
  </si>
  <si>
    <t>環境省DB「6資本財」_衣服・その他の繊維既製品</t>
  </si>
  <si>
    <t>パルプ・紙・木製品</t>
  </si>
  <si>
    <t>パルプ・紙・木製品(大分類)</t>
  </si>
  <si>
    <t>環境省DB「6資本財」_パルプ・紙・木製品(大分類)</t>
  </si>
  <si>
    <t>製材・木製品</t>
  </si>
  <si>
    <t>環境省DB「6資本財」_製材・木製品</t>
  </si>
  <si>
    <t>家具・装備品</t>
  </si>
  <si>
    <t>環境省DB「6資本財」_家具・装備品</t>
  </si>
  <si>
    <t>パルプ・紙・板紙・加工紙</t>
  </si>
  <si>
    <t>環境省DB「6資本財」_パルプ・紙・板紙・加工紙</t>
  </si>
  <si>
    <t>紙加工品</t>
  </si>
  <si>
    <t>環境省DB「6資本財」_紙加工品</t>
  </si>
  <si>
    <t>化学製品</t>
  </si>
  <si>
    <t>化学製品(大分類)</t>
  </si>
  <si>
    <t>環境省DB「6資本財」_化学製品(大分類)</t>
  </si>
  <si>
    <t>環境省DB「6資本財」_化学肥料</t>
  </si>
  <si>
    <t>無機化学工業製品</t>
  </si>
  <si>
    <t>環境省DB「6資本財」_無機化学工業製品</t>
  </si>
  <si>
    <t>環境省DB「6資本財」_石油化学基礎製品</t>
  </si>
  <si>
    <t>有機化学工業製品（除石油化学基礎製品）</t>
  </si>
  <si>
    <t>環境省DB「6資本財」_有機化学工業製品（除石油化学基礎製品）</t>
  </si>
  <si>
    <t>合成樹脂</t>
  </si>
  <si>
    <t>環境省DB「6資本財」_合成樹脂</t>
  </si>
  <si>
    <t>化学繊維</t>
  </si>
  <si>
    <t>環境省DB「6資本財」_化学繊維</t>
  </si>
  <si>
    <t>環境省DB「6資本財」_医薬品</t>
  </si>
  <si>
    <t>化学最終製品（除医薬品）</t>
  </si>
  <si>
    <t>環境省DB「6資本財」_化学最終製品（除医薬品）</t>
  </si>
  <si>
    <t>石油・石炭製品</t>
  </si>
  <si>
    <t>石油・石炭製品(大分類)</t>
  </si>
  <si>
    <t>環境省DB「6資本財」_石油・石炭製品(大分類)</t>
  </si>
  <si>
    <t>環境省DB「6資本財」_石油製品</t>
  </si>
  <si>
    <t>環境省DB「6資本財」_石炭製品</t>
  </si>
  <si>
    <t>窯業・土石製品</t>
  </si>
  <si>
    <t>窯業・土石製品(大分類)</t>
  </si>
  <si>
    <t>環境省DB「6資本財」_窯業・土石製品(大分類)</t>
  </si>
  <si>
    <t>ガラス・ガラス製品</t>
  </si>
  <si>
    <t>環境省DB「6資本財」_ガラス・ガラス製品</t>
  </si>
  <si>
    <t>セメント・セメント製品</t>
  </si>
  <si>
    <t>環境省DB「6資本財」_セメント・セメント製品</t>
  </si>
  <si>
    <t>環境省DB「6資本財」_陶磁器</t>
  </si>
  <si>
    <t>環境省DB「6資本財」_その他の窯業・土石製品</t>
  </si>
  <si>
    <t>鉄鋼</t>
  </si>
  <si>
    <t>鉄鋼(大分類)</t>
  </si>
  <si>
    <t>環境省DB「6資本財」_鉄鋼(大分類)</t>
  </si>
  <si>
    <t>銑鉄・粗鋼</t>
  </si>
  <si>
    <t>環境省DB「6資本財」_銑鉄・粗鋼</t>
  </si>
  <si>
    <t>鋼材</t>
  </si>
  <si>
    <t>環境省DB「6資本財」_鋼材</t>
  </si>
  <si>
    <t>鋳鍛造品</t>
  </si>
  <si>
    <t>環境省DB「6資本財」_鋳鍛造品</t>
  </si>
  <si>
    <t>環境省DB「6資本財」_その他の鉄鋼製品</t>
  </si>
  <si>
    <t>非鉄金属</t>
  </si>
  <si>
    <t>非鉄金属(大分類)</t>
  </si>
  <si>
    <t>環境省DB「6資本財」_非鉄金属(大分類)</t>
  </si>
  <si>
    <t>非鉄金属製錬・精製</t>
  </si>
  <si>
    <t>環境省DB「6資本財」_非鉄金属製錬・精製</t>
  </si>
  <si>
    <t>非鉄金属加工製品</t>
  </si>
  <si>
    <t>環境省DB「6資本財」_非鉄金属加工製品</t>
  </si>
  <si>
    <t>金属製品</t>
  </si>
  <si>
    <t>金属製品(大分類)</t>
  </si>
  <si>
    <t>環境省DB「6資本財」_金属製品(大分類)</t>
  </si>
  <si>
    <t>建設・建築用金属製品</t>
  </si>
  <si>
    <t>環境省DB「6資本財」_建設・建築用金属製品</t>
  </si>
  <si>
    <t>環境省DB「6資本財」_その他の金属製品</t>
  </si>
  <si>
    <t>一般機械</t>
  </si>
  <si>
    <t>一般機械(大分類)</t>
  </si>
  <si>
    <t>環境省DB「6資本財」_一般機械(大分類)</t>
  </si>
  <si>
    <t>一般産業機械</t>
  </si>
  <si>
    <t>環境省DB「6資本財」_一般産業機械</t>
  </si>
  <si>
    <t>特殊産業機械</t>
  </si>
  <si>
    <t>環境省DB「6資本財」_特殊産業機械</t>
  </si>
  <si>
    <t>環境省DB「6資本財」_その他の一般機械器具及び部品</t>
  </si>
  <si>
    <t>事務用・サービス用機器</t>
  </si>
  <si>
    <t>環境省DB「6資本財」_事務用・サービス用機器</t>
  </si>
  <si>
    <t>電気機械</t>
  </si>
  <si>
    <t>電気機械(大分類)</t>
  </si>
  <si>
    <t>環境省DB「6資本財」_電気機械(大分類)</t>
  </si>
  <si>
    <t>産業用電気機器</t>
  </si>
  <si>
    <t>環境省DB「6資本財」_産業用電気機器</t>
  </si>
  <si>
    <t>電子応用装置・電子計測器</t>
  </si>
  <si>
    <t>環境省DB「6資本財」_電子応用装置・電子計測器</t>
  </si>
  <si>
    <t>その他の電気機器</t>
  </si>
  <si>
    <t>環境省DB「6資本財」_その他の電気機器</t>
  </si>
  <si>
    <t>民生用電気機器</t>
  </si>
  <si>
    <t>環境省DB「6資本財」_民生用電気機器</t>
  </si>
  <si>
    <t>情報・通信機器</t>
  </si>
  <si>
    <t>情報・通信機器(大分類)</t>
  </si>
  <si>
    <t>環境省DB「6資本財」_情報・通信機器(大分類)</t>
  </si>
  <si>
    <t>通信機械・同関連機器</t>
  </si>
  <si>
    <t>環境省DB「6資本財」_通信機械・同関連機器</t>
  </si>
  <si>
    <t>電子計算機・同付属装置</t>
  </si>
  <si>
    <t>環境省DB「6資本財」_電子計算機・同付属装置</t>
  </si>
  <si>
    <t>電子部品</t>
    <rPh sb="0" eb="4">
      <t>デンシブ</t>
    </rPh>
    <phoneticPr fontId="4"/>
  </si>
  <si>
    <t>電子部品(大分類)</t>
  </si>
  <si>
    <t>環境省DB「6資本財」_電子部品(大分類)</t>
  </si>
  <si>
    <t>半導体素子・集積回路</t>
  </si>
  <si>
    <t>環境省DB「6資本財」_半導体素子・集積回路</t>
  </si>
  <si>
    <t>環境省DB「6資本財」_その他の電子部品</t>
  </si>
  <si>
    <t>輸送機械</t>
    <rPh sb="0" eb="4">
      <t>ユソウ</t>
    </rPh>
    <phoneticPr fontId="4"/>
  </si>
  <si>
    <t>輸送機械(大分類)</t>
  </si>
  <si>
    <t>環境省DB「6資本財」_輸送機械(大分類)</t>
  </si>
  <si>
    <t>環境省DB「6資本財」_乗用車</t>
  </si>
  <si>
    <t>その他の自動車</t>
  </si>
  <si>
    <t>環境省DB「6資本財」_その他の自動車</t>
  </si>
  <si>
    <t>自動車部品・同付属品</t>
  </si>
  <si>
    <t>環境省DB「6資本財」_自動車部品・同付属品</t>
  </si>
  <si>
    <t>船舶・同修理</t>
  </si>
  <si>
    <t>環境省DB「6資本財」_船舶・同修理</t>
  </si>
  <si>
    <t>その他の輸送機械・同修理</t>
  </si>
  <si>
    <t>環境省DB「6資本財」_その他の輸送機械・同修理</t>
  </si>
  <si>
    <t>うち鉄道車両・同修理</t>
  </si>
  <si>
    <t>環境省DB「6資本財」_うち鉄道車両・同修理</t>
  </si>
  <si>
    <t>精密機械</t>
    <rPh sb="0" eb="4">
      <t>セイミテゥ</t>
    </rPh>
    <phoneticPr fontId="4"/>
  </si>
  <si>
    <t>精密機械(大分類)</t>
  </si>
  <si>
    <t>環境省DB「6資本財」_精密機械(大分類)</t>
  </si>
  <si>
    <t>精密機械</t>
  </si>
  <si>
    <t>環境省DB「6資本財」_精密機械</t>
  </si>
  <si>
    <t>その他の製造工業製品</t>
    <rPh sb="0" eb="5">
      <t>ソノタ</t>
    </rPh>
    <phoneticPr fontId="4"/>
  </si>
  <si>
    <t>その他の製造工業製品(大分類)</t>
  </si>
  <si>
    <t>環境省DB「6資本財」_その他の製造工業製品(大分類)</t>
  </si>
  <si>
    <t>環境省DB「6資本財」_印刷・製版・製本</t>
  </si>
  <si>
    <t>環境省DB「6資本財」_プラスチック製品</t>
  </si>
  <si>
    <t>ゴム製品</t>
  </si>
  <si>
    <t>環境省DB「6資本財」_ゴム製品</t>
  </si>
  <si>
    <t>なめし革・毛皮・同製品</t>
  </si>
  <si>
    <t>環境省DB「6資本財」_なめし革・毛皮・同製品</t>
  </si>
  <si>
    <t>環境省DB「6資本財」_その他の製造工業製品</t>
  </si>
  <si>
    <t>環境省DB「6資本財」_再生資源回収・加工処理</t>
  </si>
  <si>
    <t>建設</t>
    <rPh sb="0" eb="2">
      <t>ケンセテゥ</t>
    </rPh>
    <phoneticPr fontId="4"/>
  </si>
  <si>
    <t>建設(大分類)</t>
  </si>
  <si>
    <t>環境省DB「6資本財」_建設(大分類)</t>
  </si>
  <si>
    <t>建築</t>
  </si>
  <si>
    <t>環境省DB「6資本財」_建築</t>
  </si>
  <si>
    <t>環境省DB「6資本財」_建設補修</t>
  </si>
  <si>
    <t>土木</t>
  </si>
  <si>
    <t>環境省DB「6資本財」_土木</t>
  </si>
  <si>
    <t>電力・ガス・熱供給</t>
    <rPh sb="0" eb="1">
      <t>デンリョク</t>
    </rPh>
    <rPh sb="6" eb="9">
      <t>ネテゥ</t>
    </rPh>
    <phoneticPr fontId="4"/>
  </si>
  <si>
    <t>電力・ガス・熱供給(大分類)</t>
  </si>
  <si>
    <t>環境省DB「6資本財」_電力・ガス・熱供給(大分類)</t>
  </si>
  <si>
    <t>電力</t>
  </si>
  <si>
    <t>環境省DB「6資本財」_電力</t>
  </si>
  <si>
    <t>ガス・熱供給</t>
  </si>
  <si>
    <t>環境省DB「6資本財」_ガス・熱供給</t>
  </si>
  <si>
    <t>水道・廃棄物処理</t>
    <rPh sb="0" eb="2">
      <t>スイ</t>
    </rPh>
    <rPh sb="3" eb="8">
      <t>ハイキ</t>
    </rPh>
    <phoneticPr fontId="4"/>
  </si>
  <si>
    <t>水道・廃棄物処理(大分類)</t>
  </si>
  <si>
    <t>環境省DB「6資本財」_水道・廃棄物処理(大分類)</t>
  </si>
  <si>
    <t>水道</t>
  </si>
  <si>
    <t>環境省DB「6資本財」_水道</t>
  </si>
  <si>
    <t>廃棄物処理</t>
  </si>
  <si>
    <t>環境省DB「6資本財」_廃棄物処理</t>
  </si>
  <si>
    <t>商業</t>
    <rPh sb="0" eb="2">
      <t>ショウギョウ</t>
    </rPh>
    <phoneticPr fontId="4"/>
  </si>
  <si>
    <t>商業(大分類)</t>
  </si>
  <si>
    <t>環境省DB「6資本財」_商業(大分類)</t>
  </si>
  <si>
    <t>環境省DB「6資本財」_卸売</t>
  </si>
  <si>
    <t>環境省DB「6資本財」_小売</t>
  </si>
  <si>
    <t>金融・保険</t>
  </si>
  <si>
    <t>金融・保険(大分類)</t>
  </si>
  <si>
    <t>環境省DB「6資本財」_金融・保険(大分類)</t>
  </si>
  <si>
    <t>環境省DB「6資本財」_金融・保険</t>
  </si>
  <si>
    <t>不動産</t>
  </si>
  <si>
    <t>不動産(大分類)</t>
  </si>
  <si>
    <t>環境省DB「6資本財」_不動産(大分類)</t>
  </si>
  <si>
    <t>不動産仲介及び賃貸</t>
  </si>
  <si>
    <t>環境省DB「6資本財」_不動産仲介及び賃貸</t>
  </si>
  <si>
    <t>環境省DB「6資本財」_住宅賃貸料</t>
  </si>
  <si>
    <t>運輸</t>
  </si>
  <si>
    <t>運輸(大分類)</t>
  </si>
  <si>
    <t>環境省DB「6資本財」_運輸(大分類)</t>
  </si>
  <si>
    <t>鉄道輸送</t>
  </si>
  <si>
    <t>環境省DB「6資本財」_鉄道輸送</t>
  </si>
  <si>
    <t>道路輸送（除自家輸送）</t>
  </si>
  <si>
    <t>環境省DB「6資本財」_道路輸送（除自家輸送）</t>
  </si>
  <si>
    <t>水運</t>
  </si>
  <si>
    <t>環境省DB「6資本財」_水運</t>
  </si>
  <si>
    <t>環境省DB「6資本財」_航空輸送</t>
  </si>
  <si>
    <t>環境省DB「6資本財」_貨物利用運送</t>
  </si>
  <si>
    <t>環境省DB「6資本財」_倉庫</t>
  </si>
  <si>
    <t>運輸付帯サービス</t>
  </si>
  <si>
    <t>環境省DB「6資本財」_運輸付帯サービス</t>
  </si>
  <si>
    <t>うち水運施設管理</t>
  </si>
  <si>
    <t>環境省DB「6資本財」_うち水運施設管理</t>
  </si>
  <si>
    <t>うち航空施設管理</t>
  </si>
  <si>
    <t>環境省DB「6資本財」_うち航空施設管理</t>
  </si>
  <si>
    <t>情報通信</t>
    <rPh sb="0" eb="4">
      <t>ジョウホウ</t>
    </rPh>
    <phoneticPr fontId="4"/>
  </si>
  <si>
    <t>情報通信(大分類)</t>
  </si>
  <si>
    <t>環境省DB「6資本財」_情報通信(大分類)</t>
  </si>
  <si>
    <t>通信</t>
  </si>
  <si>
    <t>環境省DB「6資本財」_通信</t>
  </si>
  <si>
    <t>放送</t>
  </si>
  <si>
    <t>環境省DB「6資本財」_放送</t>
  </si>
  <si>
    <t>環境省DB「6資本財」_情報サービス</t>
  </si>
  <si>
    <t>環境省DB「6資本財」_インターネット附随サービス</t>
  </si>
  <si>
    <t>映像・文字情報制作</t>
  </si>
  <si>
    <t>環境省DB「6資本財」_映像・文字情報制作</t>
  </si>
  <si>
    <t>公務</t>
    <rPh sb="0" eb="2">
      <t>コウム</t>
    </rPh>
    <phoneticPr fontId="4"/>
  </si>
  <si>
    <t>公務(大分類)</t>
  </si>
  <si>
    <t>環境省DB「6資本財」_公務(大分類)</t>
  </si>
  <si>
    <t>公務（中央）</t>
  </si>
  <si>
    <t>環境省DB「6資本財」_公務（中央）</t>
  </si>
  <si>
    <t>公務（地方）</t>
  </si>
  <si>
    <t>環境省DB「6資本財」_公務（地方）</t>
  </si>
  <si>
    <t>教育・研究</t>
    <rPh sb="0" eb="5">
      <t>キョウイク</t>
    </rPh>
    <phoneticPr fontId="4"/>
  </si>
  <si>
    <t>教育・研究(大分類)</t>
  </si>
  <si>
    <t>環境省DB「6資本財」_教育・研究(大分類)</t>
  </si>
  <si>
    <t>教育</t>
  </si>
  <si>
    <t>環境省DB「6資本財」_教育</t>
  </si>
  <si>
    <t>研究</t>
  </si>
  <si>
    <t>環境省DB「6資本財」_研究</t>
  </si>
  <si>
    <t>医療・保健・社会保障・介護</t>
    <rPh sb="0" eb="2">
      <t>イリョウ</t>
    </rPh>
    <rPh sb="2" eb="3">
      <t>・</t>
    </rPh>
    <rPh sb="3" eb="5">
      <t>ホケn</t>
    </rPh>
    <rPh sb="6" eb="10">
      <t>シャカイ</t>
    </rPh>
    <rPh sb="11" eb="13">
      <t>カイゴ</t>
    </rPh>
    <phoneticPr fontId="4"/>
  </si>
  <si>
    <t>医療・保健・社会保障・介護(大分類)</t>
  </si>
  <si>
    <t>環境省DB「6資本財」_医療・保健・社会保障・介護(大分類)</t>
  </si>
  <si>
    <t>医療・保健</t>
  </si>
  <si>
    <t>環境省DB「6資本財」_医療・保健</t>
  </si>
  <si>
    <t>社会保障</t>
  </si>
  <si>
    <t>環境省DB「6資本財」_社会保障</t>
  </si>
  <si>
    <t>介護</t>
  </si>
  <si>
    <t>環境省DB「6資本財」_介護</t>
  </si>
  <si>
    <t>その他の公共サービス</t>
    <rPh sb="0" eb="1">
      <t>ソノタ</t>
    </rPh>
    <phoneticPr fontId="4"/>
  </si>
  <si>
    <t>その他の公共サービス(大分類)</t>
  </si>
  <si>
    <t>環境省DB「6資本財」_その他の公共サービス(大分類)</t>
  </si>
  <si>
    <t>その他の公共サービス</t>
  </si>
  <si>
    <t>環境省DB「6資本財」_その他の公共サービス</t>
  </si>
  <si>
    <t>対事業所サービス</t>
    <rPh sb="0" eb="4">
      <t>タイ</t>
    </rPh>
    <phoneticPr fontId="4"/>
  </si>
  <si>
    <t>対事業所サービス(大分類)</t>
  </si>
  <si>
    <t>環境省DB「6資本財」_対事業所サービス(大分類)</t>
  </si>
  <si>
    <t>環境省DB「6資本財」_広告</t>
  </si>
  <si>
    <t>物品賃貸サービス</t>
  </si>
  <si>
    <t>環境省DB「6資本財」_物品賃貸サービス</t>
  </si>
  <si>
    <t>自動車・機械修理</t>
  </si>
  <si>
    <t>環境省DB「6資本財」_自動車・機械修理</t>
  </si>
  <si>
    <t>環境省DB「6資本財」_その他の対事業所サービス</t>
  </si>
  <si>
    <t>対個人サービス</t>
    <rPh sb="0" eb="1">
      <t>タイ</t>
    </rPh>
    <rPh sb="1" eb="3">
      <t>コジンサ</t>
    </rPh>
    <phoneticPr fontId="4"/>
  </si>
  <si>
    <t>対個人サービス(大分類)</t>
  </si>
  <si>
    <t>環境省DB「6資本財」_対個人サービス(大分類)</t>
  </si>
  <si>
    <t>娯楽サービス</t>
  </si>
  <si>
    <t>環境省DB「6資本財」_娯楽サービス</t>
  </si>
  <si>
    <t>飲食店</t>
  </si>
  <si>
    <t>環境省DB「6資本財」_飲食店</t>
  </si>
  <si>
    <t>環境省DB「6資本財」_宿泊業</t>
  </si>
  <si>
    <t>洗濯・理容・美容・浴場業</t>
  </si>
  <si>
    <t>環境省DB「6資本財」_洗濯・理容・美容・浴場業</t>
  </si>
  <si>
    <t>環境省DB「6資本財」_その他の対個人サービス</t>
  </si>
  <si>
    <t>分類不明</t>
    <rPh sb="0" eb="1">
      <t>ブンルイ</t>
    </rPh>
    <rPh sb="2" eb="3">
      <t>フメイ</t>
    </rPh>
    <phoneticPr fontId="4"/>
  </si>
  <si>
    <t>分類不明(大分類)</t>
  </si>
  <si>
    <t>環境省DB「6資本財」_分類不明(大分類)</t>
  </si>
  <si>
    <t>環境省DB「6資本財」_分類不明</t>
  </si>
  <si>
    <t>その他</t>
  </si>
  <si>
    <t>その他(大分類)</t>
  </si>
  <si>
    <t>環境省DB「6資本財」_その他(大分類)</t>
  </si>
  <si>
    <t>道路</t>
  </si>
  <si>
    <t>環境省DB「6資本財」_道路</t>
  </si>
  <si>
    <t>住宅</t>
  </si>
  <si>
    <t>環境省DB「6資本財」_住宅</t>
  </si>
  <si>
    <t>環境衛生</t>
  </si>
  <si>
    <t>環境省DB「6資本財」_環境衛生</t>
  </si>
  <si>
    <t>国土保全</t>
  </si>
  <si>
    <t>環境省DB「6資本財」_国土保全</t>
  </si>
  <si>
    <t>土地造成</t>
  </si>
  <si>
    <t>環境省DB「6資本財」_土地造成</t>
  </si>
  <si>
    <t>エネルギー種類</t>
    <rPh sb="5" eb="7">
      <t>シュルイ</t>
    </rPh>
    <phoneticPr fontId="4"/>
  </si>
  <si>
    <t>電気</t>
    <rPh sb="0" eb="2">
      <t>デンキ</t>
    </rPh>
    <phoneticPr fontId="4"/>
  </si>
  <si>
    <t>tCO2e/kWh</t>
    <phoneticPr fontId="4"/>
  </si>
  <si>
    <t>環境省DB「7電気・熱」_電気</t>
    <rPh sb="0" eb="3">
      <t>カンキョウショウ</t>
    </rPh>
    <rPh sb="7" eb="9">
      <t>デンキ</t>
    </rPh>
    <rPh sb="10" eb="11">
      <t>ネツ</t>
    </rPh>
    <rPh sb="13" eb="15">
      <t>デンキ</t>
    </rPh>
    <phoneticPr fontId="4"/>
  </si>
  <si>
    <t>蒸気</t>
    <rPh sb="0" eb="2">
      <t>ジョウキ</t>
    </rPh>
    <phoneticPr fontId="4"/>
  </si>
  <si>
    <t>tCO2e/MJ</t>
    <phoneticPr fontId="4"/>
  </si>
  <si>
    <t>環境省DB「7電気・熱」_蒸気</t>
    <rPh sb="0" eb="3">
      <t>カンキョウショウ</t>
    </rPh>
    <rPh sb="7" eb="9">
      <t>デンキ</t>
    </rPh>
    <rPh sb="10" eb="11">
      <t>ネツ</t>
    </rPh>
    <rPh sb="13" eb="15">
      <t>ジョウキ</t>
    </rPh>
    <phoneticPr fontId="4"/>
  </si>
  <si>
    <t>石炭・原油・天然ガス</t>
    <rPh sb="0" eb="2">
      <t>セキタン</t>
    </rPh>
    <rPh sb="3" eb="5">
      <t>ゲンユ</t>
    </rPh>
    <rPh sb="6" eb="8">
      <t>テンネン</t>
    </rPh>
    <phoneticPr fontId="4"/>
  </si>
  <si>
    <t>石油製品</t>
    <rPh sb="0" eb="4">
      <t>セキユセイヒン</t>
    </rPh>
    <phoneticPr fontId="4"/>
  </si>
  <si>
    <t>石炭製品</t>
    <rPh sb="0" eb="4">
      <t>セキタンセイヒン</t>
    </rPh>
    <phoneticPr fontId="4"/>
  </si>
  <si>
    <t>都市ガス</t>
    <phoneticPr fontId="4"/>
  </si>
  <si>
    <t>輸送</t>
    <rPh sb="0" eb="2">
      <t>ユソウ</t>
    </rPh>
    <phoneticPr fontId="4"/>
  </si>
  <si>
    <t>原単位種類</t>
    <rPh sb="0" eb="5">
      <t>ゲンタンイシュルイ</t>
    </rPh>
    <phoneticPr fontId="4"/>
  </si>
  <si>
    <t>燃費基準</t>
    <rPh sb="0" eb="4">
      <t>ネンピキジュン</t>
    </rPh>
    <phoneticPr fontId="4"/>
  </si>
  <si>
    <t>船舶</t>
    <rPh sb="0" eb="2">
      <t>センパク</t>
    </rPh>
    <phoneticPr fontId="4"/>
  </si>
  <si>
    <t>トラック_ガソリン</t>
    <phoneticPr fontId="4"/>
  </si>
  <si>
    <t>トラック_ディーゼル</t>
    <phoneticPr fontId="4"/>
  </si>
  <si>
    <t>鉄道</t>
    <rPh sb="0" eb="2">
      <t>テテゥ</t>
    </rPh>
    <phoneticPr fontId="4"/>
  </si>
  <si>
    <t>tCO2e/百万円</t>
    <rPh sb="6" eb="9">
      <t>ヒャクマンエン</t>
    </rPh>
    <phoneticPr fontId="4"/>
  </si>
  <si>
    <t>環境省DB「5産連表DB」_鉄道貨物輸送</t>
    <rPh sb="0" eb="3">
      <t>カンキョウショウ</t>
    </rPh>
    <rPh sb="7" eb="10">
      <t>サンレンヒョウ</t>
    </rPh>
    <rPh sb="14" eb="20">
      <t>テツドウカモツユソウ</t>
    </rPh>
    <phoneticPr fontId="4"/>
  </si>
  <si>
    <t>鉄道</t>
    <rPh sb="0" eb="2">
      <t>テツドウ</t>
    </rPh>
    <phoneticPr fontId="4"/>
  </si>
  <si>
    <t>倉庫</t>
    <rPh sb="0" eb="2">
      <t>ソウコ</t>
    </rPh>
    <phoneticPr fontId="4"/>
  </si>
  <si>
    <t>デフォルト</t>
  </si>
  <si>
    <t>トラック</t>
  </si>
  <si>
    <t>環境省DB「5産連表DB」_道路貨物輸送（除自家輸送）</t>
    <rPh sb="0" eb="3">
      <t>カンキョウショウ</t>
    </rPh>
    <rPh sb="7" eb="10">
      <t>サンレンヒョウ</t>
    </rPh>
    <rPh sb="14" eb="20">
      <t>ドウロカモツユソウ</t>
    </rPh>
    <rPh sb="21" eb="22">
      <t>ノゾ</t>
    </rPh>
    <rPh sb="22" eb="26">
      <t>ジカユソウ</t>
    </rPh>
    <phoneticPr fontId="4"/>
  </si>
  <si>
    <t>0%以上5%未満の向上</t>
    <rPh sb="2" eb="4">
      <t>イジョウ</t>
    </rPh>
    <rPh sb="6" eb="8">
      <t>ミマン</t>
    </rPh>
    <rPh sb="9" eb="11">
      <t>コウジョウ</t>
    </rPh>
    <phoneticPr fontId="4"/>
  </si>
  <si>
    <t>2015年度基準達成</t>
    <rPh sb="4" eb="6">
      <t>ネンド</t>
    </rPh>
    <rPh sb="6" eb="10">
      <t>キジュンタッセイ</t>
    </rPh>
    <phoneticPr fontId="4"/>
  </si>
  <si>
    <t>船舶_海外</t>
    <rPh sb="0" eb="2">
      <t>センパク</t>
    </rPh>
    <rPh sb="3" eb="5">
      <t>カイガイ</t>
    </rPh>
    <phoneticPr fontId="4"/>
  </si>
  <si>
    <t>環境省DB「5産連表DB」_外洋輸送</t>
    <rPh sb="0" eb="3">
      <t>カンキョウショウ</t>
    </rPh>
    <rPh sb="7" eb="10">
      <t>サンレンヒョウ</t>
    </rPh>
    <rPh sb="14" eb="16">
      <t>ガイヨウ</t>
    </rPh>
    <rPh sb="16" eb="18">
      <t>ユソウ</t>
    </rPh>
    <phoneticPr fontId="4"/>
  </si>
  <si>
    <t>航空</t>
    <rPh sb="0" eb="2">
      <t>コウクウ</t>
    </rPh>
    <phoneticPr fontId="4"/>
  </si>
  <si>
    <t>5%以上10%未満の向上</t>
    <rPh sb="2" eb="4">
      <t>イジョウ</t>
    </rPh>
    <rPh sb="7" eb="9">
      <t>ミマン</t>
    </rPh>
    <rPh sb="10" eb="12">
      <t>コウジョウ</t>
    </rPh>
    <phoneticPr fontId="4"/>
  </si>
  <si>
    <t>2022年度基準達成</t>
    <rPh sb="4" eb="6">
      <t>ネンド</t>
    </rPh>
    <rPh sb="6" eb="10">
      <t>キジュンタッセイ</t>
    </rPh>
    <phoneticPr fontId="4"/>
  </si>
  <si>
    <t>船舶_国内</t>
    <rPh sb="0" eb="2">
      <t>センパク</t>
    </rPh>
    <rPh sb="3" eb="5">
      <t>コクナイ</t>
    </rPh>
    <phoneticPr fontId="4"/>
  </si>
  <si>
    <t>環境省DB「5産連表DB」_沿海・内水面輸送</t>
    <rPh sb="0" eb="3">
      <t>カンキョウショウ</t>
    </rPh>
    <rPh sb="7" eb="10">
      <t>サンレンヒョウ</t>
    </rPh>
    <rPh sb="14" eb="16">
      <t>エンカイ</t>
    </rPh>
    <rPh sb="17" eb="22">
      <t>ナイスイメンユソウ</t>
    </rPh>
    <phoneticPr fontId="4"/>
  </si>
  <si>
    <t>10%以上15%未満の向上</t>
    <rPh sb="3" eb="5">
      <t>イジョウ</t>
    </rPh>
    <rPh sb="8" eb="10">
      <t>ミマン</t>
    </rPh>
    <rPh sb="11" eb="13">
      <t>コウジョウ</t>
    </rPh>
    <phoneticPr fontId="4"/>
  </si>
  <si>
    <t>2025年度基準達成</t>
    <rPh sb="4" eb="6">
      <t>ネンド</t>
    </rPh>
    <rPh sb="6" eb="10">
      <t>キジュンタッセイ</t>
    </rPh>
    <phoneticPr fontId="4"/>
  </si>
  <si>
    <t>15%以上20%未満の向上</t>
    <rPh sb="3" eb="5">
      <t>イジョウ</t>
    </rPh>
    <rPh sb="8" eb="10">
      <t>ミマン</t>
    </rPh>
    <rPh sb="11" eb="13">
      <t>コウジョウ</t>
    </rPh>
    <phoneticPr fontId="4"/>
  </si>
  <si>
    <t>環境省DB「5産連表DB」_航空輸送</t>
    <rPh sb="0" eb="3">
      <t>カンキョウショウ</t>
    </rPh>
    <rPh sb="7" eb="10">
      <t>サンレンヒョウ</t>
    </rPh>
    <rPh sb="14" eb="18">
      <t>コウクウユソウ</t>
    </rPh>
    <phoneticPr fontId="4"/>
  </si>
  <si>
    <t>20%以上の向上</t>
    <rPh sb="3" eb="5">
      <t>イジョウ</t>
    </rPh>
    <rPh sb="6" eb="8">
      <t>コウジョウ</t>
    </rPh>
    <phoneticPr fontId="4"/>
  </si>
  <si>
    <t>環境省DB「2輸送【トンキロ法】(新)」_鉄道</t>
    <rPh sb="0" eb="3">
      <t>カンキョウショウ</t>
    </rPh>
    <rPh sb="7" eb="9">
      <t>ユソウ</t>
    </rPh>
    <rPh sb="14" eb="15">
      <t>ホウ</t>
    </rPh>
    <rPh sb="17" eb="18">
      <t>シン</t>
    </rPh>
    <rPh sb="21" eb="23">
      <t>テツドウ</t>
    </rPh>
    <phoneticPr fontId="4"/>
  </si>
  <si>
    <t>デフォルト</t>
    <phoneticPr fontId="4"/>
  </si>
  <si>
    <t>環境省DB「2輸送【トンキロ法】(新)」_その他船舶</t>
    <rPh sb="0" eb="3">
      <t>カンキョウショウ</t>
    </rPh>
    <rPh sb="7" eb="9">
      <t>ユソウ</t>
    </rPh>
    <rPh sb="14" eb="15">
      <t>ホウ</t>
    </rPh>
    <rPh sb="17" eb="18">
      <t>シン</t>
    </rPh>
    <rPh sb="23" eb="26">
      <t>タセンパク</t>
    </rPh>
    <phoneticPr fontId="4"/>
  </si>
  <si>
    <t>環境省DB「2輸送【トンキロ法】(新)」_1990年から2010年の間に建造された船舶の船種毎の平均的な燃費と比べて0%以上5%未満の燃費の向上が認められる船舶</t>
    <rPh sb="0" eb="3">
      <t>カンキョウショウ</t>
    </rPh>
    <rPh sb="7" eb="9">
      <t>ユソウ</t>
    </rPh>
    <rPh sb="14" eb="15">
      <t>ホウ</t>
    </rPh>
    <rPh sb="17" eb="18">
      <t>シン</t>
    </rPh>
    <phoneticPr fontId="4"/>
  </si>
  <si>
    <t>環境省DB「2輸送【トンキロ法】(新)」_1990年から2010年の間に建造された船舶の船種毎の平均的な燃費と比べて5%以上10%未満の燃費の向上が認められる船舶</t>
    <rPh sb="0" eb="3">
      <t>カンキョウショウ</t>
    </rPh>
    <rPh sb="7" eb="9">
      <t>ユソウ</t>
    </rPh>
    <rPh sb="14" eb="15">
      <t>ホウ</t>
    </rPh>
    <rPh sb="17" eb="18">
      <t>シン</t>
    </rPh>
    <phoneticPr fontId="4"/>
  </si>
  <si>
    <t>環境省DB「2輸送【トンキロ法】(新)」_1990年から2010年の間に建造された船舶の船種毎の平均的な燃費と比べて10%以上15%未満の燃費の向上が認められる船舶</t>
    <rPh sb="0" eb="3">
      <t>カンキョウショウ</t>
    </rPh>
    <rPh sb="7" eb="9">
      <t>ユソウ</t>
    </rPh>
    <rPh sb="14" eb="15">
      <t>ホウ</t>
    </rPh>
    <rPh sb="17" eb="18">
      <t>シン</t>
    </rPh>
    <phoneticPr fontId="4"/>
  </si>
  <si>
    <t>環境省DB「2輸送【トンキロ法】(新)」_1990年から2010年の間に建造された船舶の船種毎の平均的な燃費と比べて15%以上20%未満の燃費の向上が認められる船舶</t>
    <rPh sb="0" eb="3">
      <t>カンキョウショウ</t>
    </rPh>
    <rPh sb="7" eb="9">
      <t>ユソウ</t>
    </rPh>
    <rPh sb="14" eb="15">
      <t>ホウ</t>
    </rPh>
    <rPh sb="17" eb="18">
      <t>シン</t>
    </rPh>
    <phoneticPr fontId="4"/>
  </si>
  <si>
    <t>環境省DB「2輸送【トンキロ法】(新)」_1990年から2010年の間に建造された船舶の船種毎の平均的な燃費と比べて20%以上の燃費の向上が認められる船舶</t>
    <rPh sb="0" eb="3">
      <t>カンキョウショウ</t>
    </rPh>
    <rPh sb="7" eb="9">
      <t>ユソウ</t>
    </rPh>
    <rPh sb="14" eb="15">
      <t>ホウ</t>
    </rPh>
    <rPh sb="17" eb="18">
      <t>シン</t>
    </rPh>
    <phoneticPr fontId="4"/>
  </si>
  <si>
    <t>環境省DB「2輸送【トンキロ法】(新)」_航空</t>
    <rPh sb="0" eb="3">
      <t>カンキョウショウ</t>
    </rPh>
    <rPh sb="7" eb="9">
      <t>ユソウ</t>
    </rPh>
    <rPh sb="14" eb="15">
      <t>ホウ</t>
    </rPh>
    <rPh sb="17" eb="18">
      <t>シン</t>
    </rPh>
    <rPh sb="21" eb="23">
      <t>コウクウ</t>
    </rPh>
    <phoneticPr fontId="4"/>
  </si>
  <si>
    <t>環境省DB「2輸送【トンキロ法】(新)」_ガソリン車（その他）</t>
    <rPh sb="0" eb="3">
      <t>カンキョウショウ</t>
    </rPh>
    <rPh sb="7" eb="9">
      <t>ユソウ</t>
    </rPh>
    <rPh sb="14" eb="15">
      <t>ホウ</t>
    </rPh>
    <rPh sb="17" eb="18">
      <t>シン</t>
    </rPh>
    <rPh sb="25" eb="26">
      <t>シャ</t>
    </rPh>
    <rPh sb="29" eb="30">
      <t>タ</t>
    </rPh>
    <phoneticPr fontId="4"/>
  </si>
  <si>
    <t>環境省DB「2輸送【トンキロ法】(新)」_ガソリン車（2015年度基準達成車）</t>
    <rPh sb="0" eb="3">
      <t>カンキョウショウ</t>
    </rPh>
    <rPh sb="7" eb="9">
      <t>ユソウ</t>
    </rPh>
    <rPh sb="14" eb="15">
      <t>ホウ</t>
    </rPh>
    <rPh sb="17" eb="18">
      <t>シン</t>
    </rPh>
    <rPh sb="25" eb="26">
      <t>シャ</t>
    </rPh>
    <rPh sb="31" eb="37">
      <t>ネンドキジュンタッセイ</t>
    </rPh>
    <rPh sb="37" eb="38">
      <t>シャ</t>
    </rPh>
    <phoneticPr fontId="4"/>
  </si>
  <si>
    <t>環境省DB「2輸送【トンキロ法】(新)」_ガソリン車（2012年度基準達成車）</t>
    <rPh sb="0" eb="3">
      <t>カンキョウショウ</t>
    </rPh>
    <rPh sb="7" eb="9">
      <t>ユソウ</t>
    </rPh>
    <rPh sb="14" eb="15">
      <t>ホウ</t>
    </rPh>
    <rPh sb="17" eb="18">
      <t>シン</t>
    </rPh>
    <rPh sb="25" eb="26">
      <t>シャ</t>
    </rPh>
    <rPh sb="31" eb="37">
      <t>ネンドキジュンタッセイ</t>
    </rPh>
    <rPh sb="37" eb="38">
      <t>シャ</t>
    </rPh>
    <phoneticPr fontId="4"/>
  </si>
  <si>
    <t>環境省DB「2輸送【トンキロ法】(新)」_ディーゼル車（その他）</t>
    <rPh sb="0" eb="3">
      <t>カンキョウショウ</t>
    </rPh>
    <rPh sb="7" eb="9">
      <t>ユソウ</t>
    </rPh>
    <rPh sb="14" eb="15">
      <t>ホウ</t>
    </rPh>
    <rPh sb="17" eb="18">
      <t>シン</t>
    </rPh>
    <rPh sb="26" eb="27">
      <t>シャ</t>
    </rPh>
    <rPh sb="30" eb="31">
      <t>タ</t>
    </rPh>
    <phoneticPr fontId="4"/>
  </si>
  <si>
    <t>環境省DB「2輸送【トンキロ法】(新)」_ディーゼル車（2015年度基準達成車）</t>
    <rPh sb="0" eb="3">
      <t>カンキョウショウ</t>
    </rPh>
    <rPh sb="7" eb="9">
      <t>ユソウ</t>
    </rPh>
    <rPh sb="14" eb="15">
      <t>ホウ</t>
    </rPh>
    <rPh sb="17" eb="18">
      <t>シン</t>
    </rPh>
    <rPh sb="26" eb="27">
      <t>シャ</t>
    </rPh>
    <rPh sb="32" eb="34">
      <t>ネンド</t>
    </rPh>
    <rPh sb="34" eb="36">
      <t>キジュン</t>
    </rPh>
    <rPh sb="36" eb="38">
      <t>タッセイ</t>
    </rPh>
    <rPh sb="38" eb="39">
      <t>シャ</t>
    </rPh>
    <phoneticPr fontId="4"/>
  </si>
  <si>
    <t>環境省DB「2輸送【トンキロ法】(新)」_ディーゼル車（2025年度基準達成車）</t>
    <rPh sb="0" eb="3">
      <t>カンキョウショウ</t>
    </rPh>
    <rPh sb="7" eb="9">
      <t>ユソウ</t>
    </rPh>
    <rPh sb="14" eb="15">
      <t>ホウ</t>
    </rPh>
    <rPh sb="17" eb="18">
      <t>シン</t>
    </rPh>
    <rPh sb="26" eb="27">
      <t>シャ</t>
    </rPh>
    <rPh sb="32" eb="34">
      <t>ネンド</t>
    </rPh>
    <rPh sb="34" eb="36">
      <t>キジュン</t>
    </rPh>
    <rPh sb="36" eb="38">
      <t>タッセイ</t>
    </rPh>
    <rPh sb="38" eb="39">
      <t>シャ</t>
    </rPh>
    <phoneticPr fontId="4"/>
  </si>
  <si>
    <t>環境省DB「5産連表DB」_倉庫</t>
    <rPh sb="0" eb="3">
      <t>カンキョウショウ</t>
    </rPh>
    <rPh sb="7" eb="10">
      <t>サンレンヒョウ</t>
    </rPh>
    <rPh sb="14" eb="16">
      <t>ソウコ</t>
    </rPh>
    <phoneticPr fontId="4"/>
  </si>
  <si>
    <t>トラック：燃費基準別輸送トンキロ当たり燃料使用量算定における各係数</t>
    <rPh sb="5" eb="10">
      <t>ネンピキジュンベツ</t>
    </rPh>
    <rPh sb="10" eb="12">
      <t>ユソウ</t>
    </rPh>
    <rPh sb="16" eb="17">
      <t>ア</t>
    </rPh>
    <rPh sb="19" eb="21">
      <t>ネンリョウ</t>
    </rPh>
    <rPh sb="21" eb="24">
      <t>シヨウリョウ</t>
    </rPh>
    <rPh sb="24" eb="26">
      <t>サンテイ</t>
    </rPh>
    <rPh sb="30" eb="31">
      <t>カク</t>
    </rPh>
    <rPh sb="31" eb="33">
      <t>ケイスウ</t>
    </rPh>
    <phoneticPr fontId="4"/>
  </si>
  <si>
    <t>燃料種別</t>
    <rPh sb="0" eb="4">
      <t>ネンリョウシュベツ</t>
    </rPh>
    <phoneticPr fontId="4"/>
  </si>
  <si>
    <t>係数A</t>
    <rPh sb="0" eb="2">
      <t>ケイスウ</t>
    </rPh>
    <phoneticPr fontId="4"/>
  </si>
  <si>
    <t>係数B</t>
    <rPh sb="0" eb="2">
      <t>ケイスウ</t>
    </rPh>
    <phoneticPr fontId="4"/>
  </si>
  <si>
    <t>係数C</t>
    <rPh sb="0" eb="2">
      <t>ケイスウ</t>
    </rPh>
    <phoneticPr fontId="4"/>
  </si>
  <si>
    <t>燃料</t>
    <rPh sb="0" eb="2">
      <t>ネンリョウ</t>
    </rPh>
    <phoneticPr fontId="4"/>
  </si>
  <si>
    <t>燃料係数</t>
    <rPh sb="0" eb="2">
      <t>ネンリョウ</t>
    </rPh>
    <rPh sb="2" eb="4">
      <t>ケイスウ</t>
    </rPh>
    <phoneticPr fontId="4"/>
  </si>
  <si>
    <t>ガソリン</t>
    <phoneticPr fontId="4"/>
  </si>
  <si>
    <t>廃棄物種類</t>
    <rPh sb="0" eb="5">
      <t>ハイキブツシュルイ</t>
    </rPh>
    <phoneticPr fontId="4"/>
  </si>
  <si>
    <t>輸送段階</t>
    <rPh sb="0" eb="4">
      <t>ユソウダンカイ</t>
    </rPh>
    <phoneticPr fontId="4"/>
  </si>
  <si>
    <t>燃えがら</t>
  </si>
  <si>
    <t>含まない</t>
    <rPh sb="0" eb="1">
      <t>フク</t>
    </rPh>
    <phoneticPr fontId="4"/>
  </si>
  <si>
    <t>tCO2e/t</t>
    <phoneticPr fontId="4"/>
  </si>
  <si>
    <t>環境省DB「9廃棄物【種類別】」_燃えがら（廃棄輸送段階を含まない）</t>
  </si>
  <si>
    <t>一般廃棄物</t>
  </si>
  <si>
    <t>汚泥</t>
  </si>
  <si>
    <t>環境省DB「9廃棄物【種類別】」_汚泥（廃棄輸送段階を含まない）</t>
  </si>
  <si>
    <t>産業廃棄物</t>
  </si>
  <si>
    <t>廃油</t>
  </si>
  <si>
    <t>環境省DB「9廃棄物【種類別】」_廃油（廃棄輸送段階を含まない）</t>
  </si>
  <si>
    <t>廃酸</t>
  </si>
  <si>
    <t>環境省DB「9廃棄物【種類別】」_廃酸（廃棄輸送段階を含まない）</t>
  </si>
  <si>
    <t>廃アルカリ</t>
  </si>
  <si>
    <t>環境省DB「9廃棄物【種類別】」_廃アルカリ（廃棄輸送段階を含まない）</t>
  </si>
  <si>
    <t>廃プラスチック類</t>
  </si>
  <si>
    <t>環境省DB「9廃棄物【種類別】」_廃プラスチック類（廃棄輸送段階を含まない）</t>
  </si>
  <si>
    <t>紙くず</t>
  </si>
  <si>
    <t>環境省DB「9廃棄物【種類別】」_紙くず（廃棄輸送段階を含まない）</t>
  </si>
  <si>
    <t>木くず</t>
  </si>
  <si>
    <t>環境省DB「9廃棄物【種類別】」_木くず（廃棄輸送段階を含まない）</t>
  </si>
  <si>
    <t>繊維くず</t>
  </si>
  <si>
    <t>環境省DB「9廃棄物【種類別】」_繊維くず（廃棄輸送段階を含まない）</t>
  </si>
  <si>
    <t>動植物性残渣</t>
    <phoneticPr fontId="4"/>
  </si>
  <si>
    <t>環境省DB「9廃棄物【種類別】」_動植物性残渣（廃棄輸送段階を含まない）</t>
  </si>
  <si>
    <t>動植物性残渣</t>
  </si>
  <si>
    <t>動物系固形不要物</t>
  </si>
  <si>
    <t>環境省DB「9廃棄物【種類別】」_動物系固形不要物（廃棄輸送段階を含まない）</t>
  </si>
  <si>
    <t>ゴムくず</t>
  </si>
  <si>
    <t>環境省DB「9廃棄物【種類別】」_ゴムくず（廃棄輸送段階を含まない）</t>
  </si>
  <si>
    <t>金属くず</t>
  </si>
  <si>
    <t>環境省DB「9廃棄物【種類別】」_金属くず（廃棄輸送段階を含まない）</t>
  </si>
  <si>
    <t>ガラス陶磁器くず</t>
  </si>
  <si>
    <t>環境省DB「9廃棄物【種類別】」_ガラス陶磁器くず（廃棄輸送段階を含まない）</t>
  </si>
  <si>
    <t>鉱さい</t>
  </si>
  <si>
    <t>環境省DB「9廃棄物【種類別】」_鉱さい（廃棄輸送段階を含まない）</t>
  </si>
  <si>
    <t>がれき類</t>
  </si>
  <si>
    <t>環境省DB「9廃棄物【種類別】」_がれき類（廃棄輸送段階を含まない）</t>
  </si>
  <si>
    <t>動物のふん尿</t>
  </si>
  <si>
    <t>環境省DB「9廃棄物【種類別】」_動物のふん尿（廃棄輸送段階を含まない）</t>
  </si>
  <si>
    <t>動物の死体</t>
  </si>
  <si>
    <t>環境省DB「9廃棄物【種類別】」_動物の死体（廃棄輸送段階を含まない）</t>
  </si>
  <si>
    <t>ばいじん</t>
  </si>
  <si>
    <t>環境省DB「9廃棄物【種類別】」_ばいじん（廃棄輸送段階を含まない）</t>
  </si>
  <si>
    <t>液晶・プラズマテレビ</t>
  </si>
  <si>
    <t>環境省DB「9廃棄物【種類別】」_液晶・プラズマテレビ（廃棄輸送段階を含まない）</t>
  </si>
  <si>
    <t>冷蔵庫・冷凍庫</t>
  </si>
  <si>
    <t>環境省DB「9廃棄物【種類別】」_冷蔵庫・冷凍庫（廃棄輸送段階を含まない）</t>
  </si>
  <si>
    <t>洗濯機・衣類乾燥機</t>
  </si>
  <si>
    <t>環境省DB「9廃棄物【種類別】」_洗濯機・衣類乾燥機（廃棄輸送段階を含まない）</t>
  </si>
  <si>
    <t>エアコン</t>
  </si>
  <si>
    <t>環境省DB「9廃棄物【種類別】」_エアコン（廃棄輸送段階を含まない）</t>
  </si>
  <si>
    <t>パソコン・ディスプレイ</t>
    <phoneticPr fontId="4"/>
  </si>
  <si>
    <t>環境省DB「9廃棄物【種類別】」_パソコン・モニタ（廃棄輸送段階を含まない）</t>
  </si>
  <si>
    <t>動植物性残渣（飼料化）</t>
  </si>
  <si>
    <t>含む</t>
    <rPh sb="0" eb="1">
      <t>フク</t>
    </rPh>
    <phoneticPr fontId="4"/>
  </si>
  <si>
    <t>環境省DB「9廃棄物【種類別】」_燃えがら（廃棄輸送段階を含む）</t>
  </si>
  <si>
    <t>動植物性残渣（肥料化）</t>
  </si>
  <si>
    <t>環境省DB「9廃棄物【種類別】」_汚泥（廃棄輸送段階を含む）</t>
  </si>
  <si>
    <t>パソコン・ディスプレイ</t>
  </si>
  <si>
    <t>環境省DB「9廃棄物【種類別】」_廃油（廃棄輸送段階を含む）</t>
  </si>
  <si>
    <t>環境省DB「9廃棄物【種類別】」_廃酸（廃棄輸送段階を含む）</t>
  </si>
  <si>
    <t>環境省DB「9廃棄物【種類別】」_廃アルカリ（廃棄輸送段階を含む）</t>
  </si>
  <si>
    <t>環境省DB「9廃棄物【種類別】」_廃プラスチック類（廃棄輸送段階を含む）</t>
  </si>
  <si>
    <t>環境省DB「9廃棄物【種類別】」_紙くず（廃棄輸送段階を含む）</t>
  </si>
  <si>
    <t>環境省DB「9廃棄物【種類別】」_木くず（廃棄輸送段階を含む）</t>
  </si>
  <si>
    <t>環境省DB「9廃棄物【種類別】」_繊維くず（廃棄輸送段階を含む）</t>
  </si>
  <si>
    <t>環境省DB「9廃棄物【種類別】」_動植物性残渣（廃棄輸送段階を含む）</t>
  </si>
  <si>
    <t>環境省DB「9廃棄物【種類別】」_動物系固形不要物（廃棄輸送段階を含む）</t>
  </si>
  <si>
    <t>環境省DB「9廃棄物【種類別】」_ゴムくず（廃棄輸送段階を含む）</t>
  </si>
  <si>
    <t>環境省DB「9廃棄物【種類別】」_金属くず（廃棄輸送段階を含む）</t>
  </si>
  <si>
    <t>環境省DB「9廃棄物【種類別】」_ガラス陶磁器くず（廃棄輸送段階を含む）</t>
  </si>
  <si>
    <t>環境省DB「9廃棄物【種類別】」_鉱さい（廃棄輸送段階を含む）</t>
  </si>
  <si>
    <t>環境省DB「9廃棄物【種類別】」_がれき類（廃棄輸送段階を含む）</t>
  </si>
  <si>
    <t>環境省DB「9廃棄物【種類別】」_動物のふん尿（廃棄輸送段階を含む）</t>
  </si>
  <si>
    <t>環境省DB「9廃棄物【種類別】」_動物の死体（廃棄輸送段階を含む）</t>
  </si>
  <si>
    <t>環境省DB「9廃棄物【種類別】」_ばいじん（廃棄輸送段階を含む）</t>
  </si>
  <si>
    <t>環境省DB「9廃棄物【種類別】」_液晶・プラズマテレビ（廃棄輸送段階を含む）</t>
  </si>
  <si>
    <t>環境省DB「9廃棄物【種類別】」_冷蔵庫・冷凍庫（廃棄輸送段階を含む）</t>
  </si>
  <si>
    <t>環境省DB「9廃棄物【種類別】」_洗濯機・衣類乾燥機（廃棄輸送段階を含む）</t>
  </si>
  <si>
    <t>環境省DB「9廃棄物【種類別】」_エアコン（廃棄輸送段階を含む）</t>
  </si>
  <si>
    <t>環境省DB「9廃棄物【種類別】」_パソコン・モニタ（廃棄輸送段階を含む）</t>
  </si>
  <si>
    <t>リサイクル</t>
    <phoneticPr fontId="4"/>
  </si>
  <si>
    <t>tCO2/t</t>
    <phoneticPr fontId="4"/>
  </si>
  <si>
    <t>環境省DB「8廃棄物【種類・処理方法別】」_燃えがら（リサイクル/廃棄輸送段階を含まない）</t>
  </si>
  <si>
    <t>環境省DB「8廃棄物【種類・処理方法別】」_汚泥（リサイクル/廃棄輸送段階を含まない）</t>
  </si>
  <si>
    <t>環境省DB「8廃棄物【種類・処理方法別】」_廃油（リサイクル/廃棄輸送段階を含まない）</t>
  </si>
  <si>
    <t>環境省DB「8廃棄物【種類・処理方法別】」_廃酸（リサイクル/廃棄輸送段階を含まない）</t>
  </si>
  <si>
    <t>環境省DB「8廃棄物【種類・処理方法別】」_廃アルカリ（リサイクル/廃棄輸送段階を含まない）</t>
  </si>
  <si>
    <t>環境省DB「8廃棄物【種類・処理方法別】」_廃プラスチック類（リサイクル/廃棄輸送段階を含まない）</t>
  </si>
  <si>
    <t>環境省DB「8廃棄物【種類・処理方法別】」_紙くず（リサイクル/廃棄輸送段階を含まない）</t>
  </si>
  <si>
    <t>環境省DB「8廃棄物【種類・処理方法別】」_木くず（リサイクル/廃棄輸送段階を含まない）</t>
  </si>
  <si>
    <t>環境省DB「8廃棄物【種類・処理方法別】」_繊維くず（リサイクル/廃棄輸送段階を含まない）</t>
  </si>
  <si>
    <t>環境省DB「8廃棄物【種類・処理方法別】」_動植物性残渣（飼料化）（リサイクル/廃棄輸送段階を含まない）</t>
  </si>
  <si>
    <t>環境省DB「8廃棄物【種類・処理方法別】」_動植物性残渣（肥料化）（リサイクル/廃棄輸送段階を含まない）</t>
  </si>
  <si>
    <t>環境省DB「8廃棄物【種類・処理方法別】」_動物系固形不要物（リサイクル/廃棄輸送段階を含まない）</t>
  </si>
  <si>
    <t>環境省DB「8廃棄物【種類・処理方法別】」_ゴムくず（リサイクル/廃棄輸送段階を含まない）</t>
  </si>
  <si>
    <t>環境省DB「8廃棄物【種類・処理方法別】」_金属くず（リサイクル/廃棄輸送段階を含まない）</t>
  </si>
  <si>
    <t>環境省DB「8廃棄物【種類・処理方法別】」_ガラス陶磁器くず（リサイクル/廃棄輸送段階を含まない）</t>
  </si>
  <si>
    <t>環境省DB「8廃棄物【種類・処理方法別】」_鉱さい（リサイクル/廃棄輸送段階を含まない）</t>
  </si>
  <si>
    <t>環境省DB「8廃棄物【種類・処理方法別】」_がれき類（リサイクル/廃棄輸送段階を含まない）</t>
  </si>
  <si>
    <t>環境省DB「8廃棄物【種類・処理方法別】」_動物のふん尿（リサイクル/廃棄輸送段階を含まない）</t>
  </si>
  <si>
    <t>環境省DB「8廃棄物【種類・処理方法別】」_動物の死体（リサイクル/廃棄輸送段階を含まない）</t>
  </si>
  <si>
    <t>環境省DB「8廃棄物【種類・処理方法別】」_ばいじん（リサイクル/廃棄輸送段階を含まない）</t>
  </si>
  <si>
    <t>環境省DB「8廃棄物【種類・処理方法別】」_液晶・プラズマテレビ（リサイクル/廃棄輸送段階を含まない）</t>
  </si>
  <si>
    <t>環境省DB「8廃棄物【種類・処理方法別】」_冷蔵庫・冷凍庫（リサイクル/廃棄輸送段階を含まない）</t>
  </si>
  <si>
    <t>環境省DB「8廃棄物【種類・処理方法別】」_洗濯機・衣類乾燥機（リサイクル/廃棄輸送段階を含まない）</t>
  </si>
  <si>
    <t>環境省DB「8廃棄物【種類・処理方法別】」_エアコン（リサイクル/廃棄輸送段階を含まない）</t>
  </si>
  <si>
    <t>環境省DB「8廃棄物【種類・処理方法別】」_パソコン・ディスプレイ（リサイクル/廃棄輸送段階を含まない）</t>
  </si>
  <si>
    <t>tCO2/台</t>
    <rPh sb="5" eb="6">
      <t>ダイ</t>
    </rPh>
    <phoneticPr fontId="4"/>
  </si>
  <si>
    <t>環境省DB「8廃棄物【種類・処理方法別】」_燃えがら（リサイクル/廃棄輸送段階を含む）</t>
  </si>
  <si>
    <t>環境省DB「8廃棄物【種類・処理方法別】」_汚泥（リサイクル/廃棄輸送段階を含む）</t>
  </si>
  <si>
    <t>環境省DB「8廃棄物【種類・処理方法別】」_廃油（リサイクル/廃棄輸送段階を含む）</t>
  </si>
  <si>
    <t>環境省DB「8廃棄物【種類・処理方法別】」_廃酸（リサイクル/廃棄輸送段階を含む）</t>
  </si>
  <si>
    <t>環境省DB「8廃棄物【種類・処理方法別】」_廃アルカリ（リサイクル/廃棄輸送段階を含む）</t>
  </si>
  <si>
    <t>環境省DB「8廃棄物【種類・処理方法別】」_廃プラスチック類（リサイクル/廃棄輸送段階を含む）</t>
  </si>
  <si>
    <t>環境省DB「8廃棄物【種類・処理方法別】」_紙くず（リサイクル/廃棄輸送段階を含む）</t>
  </si>
  <si>
    <t>環境省DB「8廃棄物【種類・処理方法別】」_木くず（リサイクル/廃棄輸送段階を含む）</t>
  </si>
  <si>
    <t>環境省DB「8廃棄物【種類・処理方法別】」_繊維くず（リサイクル/廃棄輸送段階を含む）</t>
  </si>
  <si>
    <t>環境省DB「8廃棄物【種類・処理方法別】」_動植物性残渣（飼料化）（リサイクル/廃棄輸送段階を含む）</t>
  </si>
  <si>
    <t>環境省DB「8廃棄物【種類・処理方法別】」_動植物性残渣（肥料化）（リサイクル/廃棄輸送段階を含む）</t>
  </si>
  <si>
    <t>環境省DB「8廃棄物【種類・処理方法別】」_動物系固形不要物（リサイクル/廃棄輸送段階を含む）</t>
  </si>
  <si>
    <t>環境省DB「8廃棄物【種類・処理方法別】」_ゴムくず（リサイクル/廃棄輸送段階を含む）</t>
  </si>
  <si>
    <t>環境省DB「8廃棄物【種類・処理方法別】」_金属くず（リサイクル/廃棄輸送段階を含む）</t>
  </si>
  <si>
    <t>環境省DB「8廃棄物【種類・処理方法別】」_ガラス陶磁器くず（リサイクル/廃棄輸送段階を含む）</t>
  </si>
  <si>
    <t>環境省DB「8廃棄物【種類・処理方法別】」_鉱さい（リサイクル/廃棄輸送段階を含む）</t>
  </si>
  <si>
    <t>環境省DB「8廃棄物【種類・処理方法別】」_がれき類（リサイクル/廃棄輸送段階を含む）</t>
  </si>
  <si>
    <t>環境省DB「8廃棄物【種類・処理方法別】」_動物のふん尿（リサイクル/廃棄輸送段階を含む）</t>
  </si>
  <si>
    <t>環境省DB「8廃棄物【種類・処理方法別】」_動物の死体（リサイクル/廃棄輸送段階を含む）</t>
  </si>
  <si>
    <t>環境省DB「8廃棄物【種類・処理方法別】」_ばいじん（リサイクル/廃棄輸送段階を含む）</t>
  </si>
  <si>
    <t>環境省DB「8廃棄物【種類・処理方法別】」_液晶・プラズマテレビ（リサイクル/廃棄輸送段階を含む）</t>
  </si>
  <si>
    <t>環境省DB「8廃棄物【種類・処理方法別】」_冷蔵庫・冷凍庫（リサイクル/廃棄輸送段階を含む）</t>
  </si>
  <si>
    <t>環境省DB「8廃棄物【種類・処理方法別】」_洗濯機・衣類乾燥機（リサイクル/廃棄輸送段階を含む）</t>
  </si>
  <si>
    <t>環境省DB「8廃棄物【種類・処理方法別】」_エアコン（リサイクル/廃棄輸送段階を含む）</t>
  </si>
  <si>
    <t>環境省DB「8廃棄物【種類・処理方法別】」_パソコン・ディスプレイ（リサイクル/廃棄輸送段階を含む）</t>
  </si>
  <si>
    <t>一般廃棄物</t>
    <rPh sb="0" eb="5">
      <t>イッパンハイキブツ</t>
    </rPh>
    <phoneticPr fontId="4"/>
  </si>
  <si>
    <t>tCO2/百万円</t>
    <rPh sb="5" eb="8">
      <t>ヒャクマンエン</t>
    </rPh>
    <phoneticPr fontId="4"/>
  </si>
  <si>
    <t>環境省DB「5産連表DB」_廃棄物処理（公営）★★</t>
    <rPh sb="0" eb="3">
      <t>カンキョウショウ</t>
    </rPh>
    <rPh sb="7" eb="10">
      <t>サンレンヒョウ</t>
    </rPh>
    <phoneticPr fontId="4"/>
  </si>
  <si>
    <t>産業廃棄物</t>
    <rPh sb="0" eb="5">
      <t>サンギョウハイキブツ</t>
    </rPh>
    <phoneticPr fontId="4"/>
  </si>
  <si>
    <t>環境省DB「5産連表DB」_廃棄物処理（産業）</t>
    <rPh sb="0" eb="3">
      <t>カンキョウショウ</t>
    </rPh>
    <rPh sb="7" eb="10">
      <t>サンレンヒョウ</t>
    </rPh>
    <rPh sb="20" eb="22">
      <t>サンギョウ</t>
    </rPh>
    <phoneticPr fontId="4"/>
  </si>
  <si>
    <t>環境省_交通費_カテゴリ6</t>
    <rPh sb="0" eb="3">
      <t>カンキョウショウ</t>
    </rPh>
    <rPh sb="4" eb="7">
      <t>コウツウヒ</t>
    </rPh>
    <phoneticPr fontId="4"/>
  </si>
  <si>
    <t>環境省_宿泊_カテゴリ6</t>
    <rPh sb="0" eb="3">
      <t>カンキョウショウ</t>
    </rPh>
    <rPh sb="4" eb="6">
      <t>シュクハク</t>
    </rPh>
    <phoneticPr fontId="4"/>
  </si>
  <si>
    <t>環境省_従業員数_カテゴリ6</t>
    <rPh sb="0" eb="3">
      <t>カンキョウショウ</t>
    </rPh>
    <rPh sb="4" eb="8">
      <t>ジュウギョウインスウ</t>
    </rPh>
    <phoneticPr fontId="4"/>
  </si>
  <si>
    <t>環境省_延べ出張日数_カテゴリ6</t>
    <rPh sb="0" eb="3">
      <t>カンキョウショウ</t>
    </rPh>
    <rPh sb="4" eb="5">
      <t>ノ</t>
    </rPh>
    <rPh sb="6" eb="10">
      <t>シュッチョウニッスウ</t>
    </rPh>
    <phoneticPr fontId="4"/>
  </si>
  <si>
    <t>環境省_交通費</t>
    <rPh sb="0" eb="3">
      <t>カンキョウショウ</t>
    </rPh>
    <rPh sb="4" eb="7">
      <t>コウツウヒ</t>
    </rPh>
    <phoneticPr fontId="4"/>
  </si>
  <si>
    <t>航空機_国内線</t>
    <rPh sb="0" eb="3">
      <t>コウクウキ</t>
    </rPh>
    <rPh sb="4" eb="6">
      <t>コクナイ</t>
    </rPh>
    <rPh sb="6" eb="7">
      <t>セン</t>
    </rPh>
    <phoneticPr fontId="4"/>
  </si>
  <si>
    <t>移動のみ</t>
    <rPh sb="0" eb="2">
      <t>イドウ</t>
    </rPh>
    <phoneticPr fontId="4"/>
  </si>
  <si>
    <t>tCO2/円</t>
    <rPh sb="5" eb="6">
      <t>エン</t>
    </rPh>
    <phoneticPr fontId="4"/>
  </si>
  <si>
    <t>環境省DB「11交通費」_旅客航空機（国内線）</t>
    <rPh sb="13" eb="15">
      <t>リョカク</t>
    </rPh>
    <phoneticPr fontId="4"/>
  </si>
  <si>
    <t>宿泊</t>
    <rPh sb="0" eb="2">
      <t>シュクハク</t>
    </rPh>
    <phoneticPr fontId="4"/>
  </si>
  <si>
    <t>出張</t>
    <rPh sb="0" eb="2">
      <t>シュッチョウ</t>
    </rPh>
    <phoneticPr fontId="4"/>
  </si>
  <si>
    <t>出張（平均）</t>
    <rPh sb="0" eb="2">
      <t>シュッチョウ</t>
    </rPh>
    <rPh sb="3" eb="5">
      <t>ヘイキン</t>
    </rPh>
    <phoneticPr fontId="4"/>
  </si>
  <si>
    <t>航空機_国際線</t>
    <rPh sb="0" eb="3">
      <t>コウクウキ</t>
    </rPh>
    <rPh sb="4" eb="7">
      <t>コクサイセン</t>
    </rPh>
    <phoneticPr fontId="4"/>
  </si>
  <si>
    <t>環境省DB「11交通費」_旅客航空機（国際線）</t>
    <rPh sb="13" eb="15">
      <t>リョカク</t>
    </rPh>
    <rPh sb="19" eb="22">
      <t>コクサイセン</t>
    </rPh>
    <phoneticPr fontId="4"/>
  </si>
  <si>
    <t>出張（国内・日帰り）</t>
    <rPh sb="0" eb="2">
      <t>シュッチョウ</t>
    </rPh>
    <rPh sb="3" eb="5">
      <t>コクナイ</t>
    </rPh>
    <rPh sb="6" eb="8">
      <t>ヒガエ</t>
    </rPh>
    <phoneticPr fontId="4"/>
  </si>
  <si>
    <t>環境省DB「11交通費」_旅客鉄道</t>
    <rPh sb="13" eb="15">
      <t>リョカク</t>
    </rPh>
    <phoneticPr fontId="4"/>
  </si>
  <si>
    <t>出張（国内・宿泊）</t>
    <rPh sb="0" eb="2">
      <t>シュッチョウ</t>
    </rPh>
    <rPh sb="3" eb="5">
      <t>コクナイ</t>
    </rPh>
    <rPh sb="6" eb="8">
      <t>シュクハク</t>
    </rPh>
    <phoneticPr fontId="4"/>
  </si>
  <si>
    <t>環境省DB「11交通費」_旅客船舶</t>
    <rPh sb="13" eb="15">
      <t>リョカク</t>
    </rPh>
    <phoneticPr fontId="4"/>
  </si>
  <si>
    <t>出張（海外）</t>
    <rPh sb="0" eb="2">
      <t>シュッチョウ</t>
    </rPh>
    <rPh sb="3" eb="5">
      <t>カイガイ</t>
    </rPh>
    <phoneticPr fontId="4"/>
  </si>
  <si>
    <t>バス</t>
    <phoneticPr fontId="4"/>
  </si>
  <si>
    <t>環境省DB「11交通費」_バス（営業用乗合）</t>
    <rPh sb="16" eb="20">
      <t>エイギョウヨウノ</t>
    </rPh>
    <rPh sb="20" eb="21">
      <t>ア</t>
    </rPh>
    <phoneticPr fontId="4"/>
  </si>
  <si>
    <t>タクシー・ハイヤー</t>
    <phoneticPr fontId="4"/>
  </si>
  <si>
    <t>環境省DB「11交通費」_タクシー・ハイヤー</t>
  </si>
  <si>
    <t>タクシー・ハイヤー</t>
  </si>
  <si>
    <t>自家用車（燃料費）</t>
    <rPh sb="0" eb="4">
      <t>ジカヨウシャ</t>
    </rPh>
    <rPh sb="5" eb="7">
      <t>ネンリョウ</t>
    </rPh>
    <rPh sb="7" eb="8">
      <t>ヒ</t>
    </rPh>
    <phoneticPr fontId="4"/>
  </si>
  <si>
    <t>環境省および経済産業省資料より作成</t>
    <rPh sb="0" eb="3">
      <t>カンキョウショウ</t>
    </rPh>
    <rPh sb="6" eb="11">
      <t>ケイザイサンギョウショウ</t>
    </rPh>
    <rPh sb="11" eb="13">
      <t>シリョウ</t>
    </rPh>
    <rPh sb="15" eb="17">
      <t>サクセイ</t>
    </rPh>
    <phoneticPr fontId="4"/>
  </si>
  <si>
    <t>環境省_宿泊</t>
    <rPh sb="0" eb="3">
      <t>カンキョウショウ</t>
    </rPh>
    <rPh sb="4" eb="6">
      <t>シュクハク</t>
    </rPh>
    <phoneticPr fontId="4"/>
  </si>
  <si>
    <t>宿泊のみ</t>
    <rPh sb="0" eb="2">
      <t>シュクハク</t>
    </rPh>
    <phoneticPr fontId="4"/>
  </si>
  <si>
    <t>tCO2/日</t>
    <rPh sb="5" eb="6">
      <t>ニチ</t>
    </rPh>
    <phoneticPr fontId="4"/>
  </si>
  <si>
    <t>環境省DB「12宿泊」_宿泊</t>
    <rPh sb="8" eb="10">
      <t>シュクハク</t>
    </rPh>
    <phoneticPr fontId="4"/>
  </si>
  <si>
    <t>環境省_従業員数</t>
    <rPh sb="0" eb="3">
      <t>カンキョウショウ</t>
    </rPh>
    <rPh sb="4" eb="8">
      <t>ジュウギョウインスウ</t>
    </rPh>
    <phoneticPr fontId="4"/>
  </si>
  <si>
    <t>移動・宿泊</t>
    <rPh sb="0" eb="2">
      <t>イドウ</t>
    </rPh>
    <rPh sb="3" eb="5">
      <t>シュクハク</t>
    </rPh>
    <phoneticPr fontId="4"/>
  </si>
  <si>
    <t>tCO2/人・年</t>
    <rPh sb="5" eb="6">
      <t>ヒト</t>
    </rPh>
    <rPh sb="7" eb="8">
      <t>ネン</t>
    </rPh>
    <phoneticPr fontId="4"/>
  </si>
  <si>
    <t>環境省DB「13従業員」_出張</t>
    <rPh sb="8" eb="11">
      <t>ジュウギョウイン</t>
    </rPh>
    <phoneticPr fontId="4"/>
  </si>
  <si>
    <t>環境省_延べ出張日数</t>
    <rPh sb="0" eb="3">
      <t>カンキョウショウ</t>
    </rPh>
    <rPh sb="4" eb="5">
      <t>ノ</t>
    </rPh>
    <rPh sb="6" eb="10">
      <t>シュッチョウニッスウ</t>
    </rPh>
    <phoneticPr fontId="4"/>
  </si>
  <si>
    <t>tCO2/人・日</t>
    <rPh sb="5" eb="6">
      <t>ヒト</t>
    </rPh>
    <rPh sb="7" eb="8">
      <t>ニチ</t>
    </rPh>
    <phoneticPr fontId="4"/>
  </si>
  <si>
    <t>環境省DB「13従業員」_全出張平均値</t>
    <rPh sb="8" eb="11">
      <t>ジュウギョウイン</t>
    </rPh>
    <rPh sb="13" eb="19">
      <t>ゼンシュッチョウヘイキンチ</t>
    </rPh>
    <phoneticPr fontId="4"/>
  </si>
  <si>
    <t>環境省DB「13従業員」_国内・日帰り</t>
    <rPh sb="13" eb="15">
      <t>コクナイ</t>
    </rPh>
    <rPh sb="16" eb="18">
      <t>ヒガエ</t>
    </rPh>
    <phoneticPr fontId="4"/>
  </si>
  <si>
    <t>環境省DB「13従業員」_国内・宿泊</t>
    <rPh sb="13" eb="15">
      <t>コクナイ</t>
    </rPh>
    <rPh sb="16" eb="18">
      <t>シュクハク</t>
    </rPh>
    <phoneticPr fontId="4"/>
  </si>
  <si>
    <t>環境省DB「13従業員」_海外</t>
    <rPh sb="13" eb="15">
      <t>カイガイ</t>
    </rPh>
    <phoneticPr fontId="4"/>
  </si>
  <si>
    <t>自家用車（燃料費）の係数＝ガソリン排出係数（tCO2/L）÷ガソリン単価（L/円）</t>
    <rPh sb="0" eb="4">
      <t>ジカヨウシャ</t>
    </rPh>
    <rPh sb="5" eb="8">
      <t>ネンリョウヒ</t>
    </rPh>
    <rPh sb="10" eb="12">
      <t>ケイスウ</t>
    </rPh>
    <rPh sb="17" eb="21">
      <t>ハイシュツケイスウ</t>
    </rPh>
    <rPh sb="34" eb="36">
      <t>タンカ</t>
    </rPh>
    <rPh sb="39" eb="40">
      <t>エン</t>
    </rPh>
    <phoneticPr fontId="4"/>
  </si>
  <si>
    <t>値</t>
    <rPh sb="0" eb="1">
      <t>アタイ</t>
    </rPh>
    <phoneticPr fontId="4"/>
  </si>
  <si>
    <t>自家用車（燃料費）（tCO2/円）</t>
    <rPh sb="0" eb="4">
      <t>ジカヨウシャ</t>
    </rPh>
    <rPh sb="5" eb="8">
      <t>ネンリョウヒ</t>
    </rPh>
    <rPh sb="15" eb="16">
      <t>エン</t>
    </rPh>
    <phoneticPr fontId="4"/>
  </si>
  <si>
    <t>ガソリン排出係数（tCO2/L）</t>
    <rPh sb="4" eb="8">
      <t>ハイシュツケイスウ</t>
    </rPh>
    <phoneticPr fontId="4"/>
  </si>
  <si>
    <t>ガソリン単価（円/L）</t>
    <rPh sb="4" eb="6">
      <t>タンカ</t>
    </rPh>
    <rPh sb="7" eb="8">
      <t>エン</t>
    </rPh>
    <phoneticPr fontId="4"/>
  </si>
  <si>
    <t>経済産業省「石油製品価格調査」1．給油所小売価格調査（ガソリン、軽油、灯油）_レギュラー（全国）2023年4月～2024年3月平均値</t>
    <rPh sb="17" eb="26">
      <t>キュウユジョコウリカカクチョウサ</t>
    </rPh>
    <rPh sb="32" eb="34">
      <t>ケイユ</t>
    </rPh>
    <rPh sb="35" eb="37">
      <t>トウユ</t>
    </rPh>
    <rPh sb="45" eb="47">
      <t>ゼンコク</t>
    </rPh>
    <rPh sb="52" eb="53">
      <t>ネン</t>
    </rPh>
    <rPh sb="54" eb="55">
      <t>ガツ</t>
    </rPh>
    <rPh sb="60" eb="61">
      <t>ネン</t>
    </rPh>
    <rPh sb="62" eb="63">
      <t>ガツ</t>
    </rPh>
    <rPh sb="63" eb="66">
      <t>ヘイキンチ</t>
    </rPh>
    <phoneticPr fontId="4"/>
  </si>
  <si>
    <t>https://www.enecho.meti.go.jp/statistics/petroleum_and_lpgas/pl007/results.html#headline1</t>
  </si>
  <si>
    <t>環境省_交通費_カテゴリ7</t>
    <rPh sb="0" eb="3">
      <t>カンキョウショウ</t>
    </rPh>
    <rPh sb="4" eb="7">
      <t>コウツウヒ</t>
    </rPh>
    <phoneticPr fontId="4"/>
  </si>
  <si>
    <t>環境省_従業員数_カテゴリ7</t>
    <rPh sb="0" eb="3">
      <t>カンキョウショウ</t>
    </rPh>
    <rPh sb="4" eb="8">
      <t>ジュウギョウインスウ</t>
    </rPh>
    <phoneticPr fontId="4"/>
  </si>
  <si>
    <t>航空機_国内線</t>
  </si>
  <si>
    <t>オフィス_大都市</t>
  </si>
  <si>
    <t>航空機_国際線</t>
  </si>
  <si>
    <t>オフィス_中都市</t>
  </si>
  <si>
    <t>鉄道</t>
  </si>
  <si>
    <t>オフィス_小都市A</t>
  </si>
  <si>
    <t>船舶</t>
  </si>
  <si>
    <t>オフィス_小都市B</t>
  </si>
  <si>
    <t>オフィス_町村</t>
  </si>
  <si>
    <t>工場_大都市</t>
  </si>
  <si>
    <t>工場_中都市</t>
  </si>
  <si>
    <t>オフィス_大都市</t>
    <rPh sb="5" eb="8">
      <t>ダイトシ</t>
    </rPh>
    <phoneticPr fontId="4"/>
  </si>
  <si>
    <t>環境省DB「14勤務日数」_オフィス_大都市</t>
  </si>
  <si>
    <t>工場_小都市A</t>
  </si>
  <si>
    <t>オフィス_中都市</t>
    <rPh sb="5" eb="8">
      <t>チュウトシ</t>
    </rPh>
    <phoneticPr fontId="4"/>
  </si>
  <si>
    <t>環境省DB「14勤務日数」_オフィス_中都市</t>
  </si>
  <si>
    <t>工場_小都市B</t>
  </si>
  <si>
    <t>オフィス_小都市A</t>
    <rPh sb="5" eb="8">
      <t>ショウトシ</t>
    </rPh>
    <phoneticPr fontId="4"/>
  </si>
  <si>
    <t>環境省DB「14勤務日数」_オフィス_小都市A</t>
  </si>
  <si>
    <t>工場_町村</t>
  </si>
  <si>
    <t>オフィス_小都市B</t>
    <rPh sb="5" eb="8">
      <t>ショウトシ</t>
    </rPh>
    <phoneticPr fontId="4"/>
  </si>
  <si>
    <t>環境省DB「14勤務日数」_オフィス_小都市B</t>
  </si>
  <si>
    <t>オフィス_町村</t>
    <rPh sb="5" eb="7">
      <t>チョウソン</t>
    </rPh>
    <phoneticPr fontId="4"/>
  </si>
  <si>
    <t>環境省DB「14勤務日数」_オフィス_町村</t>
  </si>
  <si>
    <t>工場_大都市</t>
    <rPh sb="0" eb="2">
      <t>コウジョウ</t>
    </rPh>
    <rPh sb="3" eb="6">
      <t>ダイトシ</t>
    </rPh>
    <phoneticPr fontId="4"/>
  </si>
  <si>
    <t>環境省DB「14勤務日数」_工場_大都市</t>
  </si>
  <si>
    <t>工場_中都市</t>
    <rPh sb="0" eb="2">
      <t>コウジョウ</t>
    </rPh>
    <rPh sb="3" eb="6">
      <t>チュウトシ</t>
    </rPh>
    <phoneticPr fontId="4"/>
  </si>
  <si>
    <t>環境省DB「14勤務日数」_工場_中都市</t>
  </si>
  <si>
    <t>工場_小都市A</t>
    <rPh sb="0" eb="2">
      <t>コウジョウ</t>
    </rPh>
    <rPh sb="3" eb="6">
      <t>ショウトシ</t>
    </rPh>
    <phoneticPr fontId="4"/>
  </si>
  <si>
    <t>環境省DB「14勤務日数」_工場_小都市A</t>
  </si>
  <si>
    <t>工場_小都市B</t>
    <rPh sb="0" eb="2">
      <t>コウジョウ</t>
    </rPh>
    <rPh sb="3" eb="6">
      <t>ショウトシ</t>
    </rPh>
    <phoneticPr fontId="4"/>
  </si>
  <si>
    <t>環境省DB「14勤務日数」_工場_小都市B</t>
  </si>
  <si>
    <t>工場_町村</t>
    <rPh sb="0" eb="2">
      <t>コウジョウ</t>
    </rPh>
    <rPh sb="3" eb="5">
      <t>チョウソン</t>
    </rPh>
    <phoneticPr fontId="4"/>
  </si>
  <si>
    <t>環境省DB「14勤務日数」_工場_町村</t>
  </si>
  <si>
    <t>環境省_エネルギー使用量_カテゴリ8_13</t>
    <rPh sb="0" eb="3">
      <t>カンキョウショウ</t>
    </rPh>
    <rPh sb="9" eb="11">
      <t>シヨウ</t>
    </rPh>
    <rPh sb="11" eb="12">
      <t>リョウ</t>
    </rPh>
    <phoneticPr fontId="4"/>
  </si>
  <si>
    <t>環境省_面積_カテゴリ8_13</t>
    <rPh sb="0" eb="3">
      <t>カンキョウショウ</t>
    </rPh>
    <rPh sb="4" eb="6">
      <t>メンセキ</t>
    </rPh>
    <phoneticPr fontId="4"/>
  </si>
  <si>
    <t>環境省_エネルギー使用量</t>
    <rPh sb="0" eb="3">
      <t>カンキョウショウ</t>
    </rPh>
    <rPh sb="9" eb="12">
      <t>シヨウリョウ</t>
    </rPh>
    <phoneticPr fontId="4"/>
  </si>
  <si>
    <t>環境省_建物面積</t>
    <rPh sb="0" eb="3">
      <t>カンキョウショウ</t>
    </rPh>
    <rPh sb="4" eb="8">
      <t>タテモノメンセキ</t>
    </rPh>
    <phoneticPr fontId="4"/>
  </si>
  <si>
    <t>対象</t>
    <rPh sb="0" eb="2">
      <t>タイショウ</t>
    </rPh>
    <phoneticPr fontId="4"/>
  </si>
  <si>
    <t>エネルギー</t>
    <phoneticPr fontId="4"/>
  </si>
  <si>
    <t>6.5ガス</t>
    <phoneticPr fontId="4"/>
  </si>
  <si>
    <t>CH4</t>
    <phoneticPr fontId="4"/>
  </si>
  <si>
    <t>N2O</t>
    <phoneticPr fontId="4"/>
  </si>
  <si>
    <t>HFC-236ea</t>
    <phoneticPr fontId="4"/>
  </si>
  <si>
    <t>HFC-236cb</t>
    <phoneticPr fontId="4"/>
  </si>
  <si>
    <t>HFC-245fa</t>
    <phoneticPr fontId="4"/>
  </si>
  <si>
    <t>HFC-43-10mee</t>
    <phoneticPr fontId="4"/>
  </si>
  <si>
    <t>PFC-c216</t>
    <phoneticPr fontId="4"/>
  </si>
  <si>
    <t>PFC-31-10</t>
    <phoneticPr fontId="4"/>
  </si>
  <si>
    <t>PFC-c318</t>
    <phoneticPr fontId="4"/>
  </si>
  <si>
    <t>PFC-41-12</t>
    <phoneticPr fontId="4"/>
  </si>
  <si>
    <t>PFC-51-14</t>
    <phoneticPr fontId="4"/>
  </si>
  <si>
    <t>PFC-91-18</t>
    <phoneticPr fontId="4"/>
  </si>
  <si>
    <t>SF6</t>
    <phoneticPr fontId="4"/>
  </si>
  <si>
    <t>NF3</t>
    <phoneticPr fontId="4"/>
  </si>
  <si>
    <t>資料説明</t>
    <rPh sb="0" eb="2">
      <t>サンコウ</t>
    </rPh>
    <rPh sb="2" eb="4">
      <t>セツメイ</t>
    </rPh>
    <phoneticPr fontId="4"/>
  </si>
  <si>
    <t>通勤活動量</t>
    <rPh sb="0" eb="2">
      <t>ツウキン</t>
    </rPh>
    <rPh sb="2" eb="5">
      <t>カツドウリョウ</t>
    </rPh>
    <phoneticPr fontId="4"/>
  </si>
  <si>
    <t>廃棄物種類</t>
    <rPh sb="0" eb="3">
      <t>ハイキブツ</t>
    </rPh>
    <rPh sb="3" eb="5">
      <t>シュルイ</t>
    </rPh>
    <phoneticPr fontId="1"/>
  </si>
  <si>
    <t>組織名（勤務形態）</t>
    <rPh sb="0" eb="2">
      <t>ソシキ</t>
    </rPh>
    <rPh sb="2" eb="3">
      <t>メイ</t>
    </rPh>
    <rPh sb="4" eb="6">
      <t>キンム</t>
    </rPh>
    <rPh sb="6" eb="8">
      <t>ケイタイ</t>
    </rPh>
    <phoneticPr fontId="1"/>
  </si>
  <si>
    <t>資本財購入量・金額</t>
    <rPh sb="0" eb="3">
      <t>シホンザイ</t>
    </rPh>
    <rPh sb="3" eb="5">
      <t>コウニュウ</t>
    </rPh>
    <rPh sb="5" eb="6">
      <t>リョウ</t>
    </rPh>
    <rPh sb="7" eb="9">
      <t>キンガク</t>
    </rPh>
    <phoneticPr fontId="2"/>
  </si>
  <si>
    <t>購入製品量・金額</t>
    <rPh sb="0" eb="4">
      <t>コウニュウセイヒン</t>
    </rPh>
    <rPh sb="4" eb="5">
      <t>リョウ</t>
    </rPh>
    <rPh sb="6" eb="8">
      <t>キンガク</t>
    </rPh>
    <phoneticPr fontId="2"/>
  </si>
  <si>
    <t>購入製品・サービス</t>
    <rPh sb="0" eb="4">
      <t>コウニュウセイヒン</t>
    </rPh>
    <phoneticPr fontId="2"/>
  </si>
  <si>
    <t>輸送、配送（上流）の活動名</t>
    <rPh sb="10" eb="12">
      <t>カツドウ</t>
    </rPh>
    <rPh sb="12" eb="13">
      <t>メイ</t>
    </rPh>
    <phoneticPr fontId="2"/>
  </si>
  <si>
    <t>資産名</t>
    <rPh sb="0" eb="3">
      <t>シサンメイ</t>
    </rPh>
    <phoneticPr fontId="2"/>
  </si>
  <si>
    <t>エネルギー量・面積</t>
    <rPh sb="5" eb="6">
      <t>リョウ</t>
    </rPh>
    <rPh sb="7" eb="9">
      <t>メンセキ</t>
    </rPh>
    <phoneticPr fontId="3"/>
  </si>
  <si>
    <t>輸送、配送（下流）の活動名</t>
    <rPh sb="6" eb="8">
      <t>カリュウ</t>
    </rPh>
    <rPh sb="10" eb="12">
      <t>カツドウ</t>
    </rPh>
    <rPh sb="12" eb="13">
      <t>メイ</t>
    </rPh>
    <phoneticPr fontId="2"/>
  </si>
  <si>
    <t>環境省_交通費</t>
  </si>
  <si>
    <t>営業日数
※従業員数算定時に利用</t>
    <rPh sb="0" eb="4">
      <t>エイギョウニッスウ</t>
    </rPh>
    <rPh sb="6" eb="10">
      <t>ジュウギョウインスウ</t>
    </rPh>
    <rPh sb="10" eb="13">
      <t>サンテイジ</t>
    </rPh>
    <rPh sb="14" eb="16">
      <t>リヨウ</t>
    </rPh>
    <phoneticPr fontId="2"/>
  </si>
  <si>
    <t>従業員数（人）
または交通費（円）</t>
    <rPh sb="0" eb="4">
      <t>ジュウギョウインスウ</t>
    </rPh>
    <rPh sb="5" eb="6">
      <t>ニン</t>
    </rPh>
    <rPh sb="11" eb="14">
      <t>コウツウヒ</t>
    </rPh>
    <rPh sb="15" eb="16">
      <t>エン</t>
    </rPh>
    <phoneticPr fontId="2"/>
  </si>
  <si>
    <t>購入先</t>
    <rPh sb="0" eb="3">
      <t>コウニュウサキ</t>
    </rPh>
    <phoneticPr fontId="4"/>
  </si>
  <si>
    <t>購入先</t>
    <rPh sb="0" eb="3">
      <t>コウニュウサキ</t>
    </rPh>
    <phoneticPr fontId="4"/>
  </si>
  <si>
    <t>メーカー（生産者価格）</t>
  </si>
  <si>
    <t>商社・小売り（購入者価格）</t>
    <phoneticPr fontId="4"/>
  </si>
  <si>
    <t>排出原単位（環境省DB【5産連表DB】）</t>
    <rPh sb="0" eb="2">
      <t>ハイシュツ</t>
    </rPh>
    <rPh sb="2" eb="5">
      <t>ゲンタンイ</t>
    </rPh>
    <rPh sb="6" eb="9">
      <t>カンキョウショウ</t>
    </rPh>
    <rPh sb="13" eb="16">
      <t>サンレンヒョウ</t>
    </rPh>
    <phoneticPr fontId="2"/>
  </si>
  <si>
    <t>排出原単位（環境省DB【6資本財】）</t>
    <rPh sb="0" eb="2">
      <t>ハイシュツ</t>
    </rPh>
    <rPh sb="2" eb="5">
      <t>ゲンタンイ</t>
    </rPh>
    <rPh sb="6" eb="9">
      <t>カンキョウショウ</t>
    </rPh>
    <rPh sb="13" eb="16">
      <t>シホンザイ</t>
    </rPh>
    <phoneticPr fontId="2"/>
  </si>
  <si>
    <t>例：原材料や仕入製品、包装資材、外注加工サービスなどが対象</t>
    <rPh sb="0" eb="1">
      <t>レイ</t>
    </rPh>
    <rPh sb="2" eb="5">
      <t>ゲンザイリョウ</t>
    </rPh>
    <rPh sb="6" eb="10">
      <t>シイレセイヒン</t>
    </rPh>
    <rPh sb="11" eb="15">
      <t>ホウソウシザイ</t>
    </rPh>
    <rPh sb="16" eb="20">
      <t>ガイチュウカコウ</t>
    </rPh>
    <rPh sb="27" eb="29">
      <t>タイショウ</t>
    </rPh>
    <phoneticPr fontId="4"/>
  </si>
  <si>
    <t>概要:自社が購入した製品・サービスの資源採取段階から製造段階までの排出量を計上するカテゴリ</t>
    <rPh sb="0" eb="2">
      <t>ガイヨウ</t>
    </rPh>
    <rPh sb="3" eb="5">
      <t>ジシャ</t>
    </rPh>
    <rPh sb="6" eb="8">
      <t>コウニュウ</t>
    </rPh>
    <rPh sb="10" eb="12">
      <t>セイヒン</t>
    </rPh>
    <rPh sb="18" eb="20">
      <t>シゲン</t>
    </rPh>
    <rPh sb="20" eb="22">
      <t>サイシュ</t>
    </rPh>
    <rPh sb="22" eb="24">
      <t>ダンカイ</t>
    </rPh>
    <rPh sb="26" eb="28">
      <t>セイゾウ</t>
    </rPh>
    <rPh sb="28" eb="30">
      <t>ダンカイ</t>
    </rPh>
    <rPh sb="33" eb="36">
      <t>ハイシュツリョウ</t>
    </rPh>
    <rPh sb="37" eb="39">
      <t>ケイジョウ</t>
    </rPh>
    <phoneticPr fontId="4"/>
  </si>
  <si>
    <t>環境省_購入金額</t>
  </si>
  <si>
    <t>環境省_購入金額</t>
    <rPh sb="0" eb="3">
      <t>カンキョウショウ</t>
    </rPh>
    <rPh sb="4" eb="6">
      <t>コウニュウ</t>
    </rPh>
    <rPh sb="6" eb="8">
      <t>キンガク</t>
    </rPh>
    <phoneticPr fontId="4"/>
  </si>
  <si>
    <t>環境省_購入金額_カテゴリ１</t>
    <rPh sb="0" eb="3">
      <t>カンキョウショウ</t>
    </rPh>
    <rPh sb="4" eb="6">
      <t>コウニュウ</t>
    </rPh>
    <rPh sb="6" eb="8">
      <t>キンガク</t>
    </rPh>
    <phoneticPr fontId="4"/>
  </si>
  <si>
    <t>例：段ボール包装</t>
    <rPh sb="0" eb="1">
      <t>レイ</t>
    </rPh>
    <rPh sb="2" eb="3">
      <t>ダン</t>
    </rPh>
    <rPh sb="6" eb="8">
      <t>ホウソウ</t>
    </rPh>
    <phoneticPr fontId="4"/>
  </si>
  <si>
    <t>百万円</t>
    <rPh sb="0" eb="3">
      <t>ヒャクマンエン</t>
    </rPh>
    <phoneticPr fontId="4"/>
  </si>
  <si>
    <t>概要:自社が購入した固定資産・資本財の資源採取段階から製造段階までの排出量を計上するカテゴリ</t>
    <rPh sb="0" eb="2">
      <t>ガイヨウ</t>
    </rPh>
    <rPh sb="3" eb="5">
      <t>ジシャ</t>
    </rPh>
    <rPh sb="6" eb="8">
      <t>コウニュウ</t>
    </rPh>
    <rPh sb="10" eb="14">
      <t>コテイシサン</t>
    </rPh>
    <rPh sb="15" eb="18">
      <t>シホンザイ</t>
    </rPh>
    <rPh sb="19" eb="21">
      <t>シゲン</t>
    </rPh>
    <rPh sb="21" eb="23">
      <t>サイシュ</t>
    </rPh>
    <rPh sb="23" eb="25">
      <t>ダンカイ</t>
    </rPh>
    <rPh sb="27" eb="29">
      <t>セイゾウ</t>
    </rPh>
    <rPh sb="29" eb="31">
      <t>ダンカイ</t>
    </rPh>
    <rPh sb="34" eb="37">
      <t>ハイシュツリョウ</t>
    </rPh>
    <rPh sb="38" eb="40">
      <t>ケイジョウ</t>
    </rPh>
    <phoneticPr fontId="4"/>
  </si>
  <si>
    <t>例：有形固定資産・無形固定資産の取得や設備投資などが対象</t>
    <rPh sb="0" eb="1">
      <t>レイ</t>
    </rPh>
    <rPh sb="2" eb="4">
      <t>ユウケイ</t>
    </rPh>
    <rPh sb="4" eb="8">
      <t>コテイシサン</t>
    </rPh>
    <rPh sb="9" eb="15">
      <t>ムケイコテイシサン</t>
    </rPh>
    <rPh sb="16" eb="18">
      <t>シュトク</t>
    </rPh>
    <rPh sb="19" eb="23">
      <t>セツビトウシ</t>
    </rPh>
    <rPh sb="26" eb="28">
      <t>タイショウ</t>
    </rPh>
    <phoneticPr fontId="4"/>
  </si>
  <si>
    <t>環境省_設備投資額_カテゴリ2</t>
    <rPh sb="0" eb="3">
      <t>カンキョウショウ</t>
    </rPh>
    <rPh sb="4" eb="9">
      <t>セツビトウシガク</t>
    </rPh>
    <phoneticPr fontId="4"/>
  </si>
  <si>
    <t>環境省_設備投資額</t>
  </si>
  <si>
    <t>事業内容/資本財名</t>
    <rPh sb="0" eb="4">
      <t>ジギョウナイヨウ</t>
    </rPh>
    <rPh sb="5" eb="8">
      <t>シホンザイ</t>
    </rPh>
    <rPh sb="8" eb="9">
      <t>メイ</t>
    </rPh>
    <phoneticPr fontId="2"/>
  </si>
  <si>
    <t>例：A社（自動車製造）</t>
    <rPh sb="0" eb="1">
      <t>レイ</t>
    </rPh>
    <rPh sb="3" eb="4">
      <t>シャ</t>
    </rPh>
    <rPh sb="5" eb="10">
      <t>ジドウシャセイゾウ</t>
    </rPh>
    <phoneticPr fontId="4"/>
  </si>
  <si>
    <t>百万円</t>
    <rPh sb="0" eb="3">
      <t>ヒャクマンエン</t>
    </rPh>
    <phoneticPr fontId="4"/>
  </si>
  <si>
    <t>エネルギー名</t>
    <rPh sb="5" eb="6">
      <t>メイ</t>
    </rPh>
    <phoneticPr fontId="2"/>
  </si>
  <si>
    <t>基本の計算式：企業・事業別の資本財購入金額（または設備投資額）×排出係数</t>
    <rPh sb="0" eb="2">
      <t>キホン</t>
    </rPh>
    <rPh sb="3" eb="6">
      <t>ケイサンシキ</t>
    </rPh>
    <rPh sb="7" eb="9">
      <t>キギョウ</t>
    </rPh>
    <rPh sb="10" eb="13">
      <t>ジギョウベツ</t>
    </rPh>
    <rPh sb="14" eb="17">
      <t>シホンザイ</t>
    </rPh>
    <rPh sb="17" eb="21">
      <t>コウニュウキンガク</t>
    </rPh>
    <rPh sb="25" eb="30">
      <t>セツビトウシガク</t>
    </rPh>
    <rPh sb="32" eb="36">
      <t>ハイシュツケイスウ</t>
    </rPh>
    <phoneticPr fontId="4"/>
  </si>
  <si>
    <t>基本の計算式：製品・サービス別の購入金額×排出係数</t>
    <rPh sb="0" eb="2">
      <t>キホン</t>
    </rPh>
    <rPh sb="3" eb="6">
      <t>ケイサンシキ</t>
    </rPh>
    <rPh sb="7" eb="9">
      <t>セイヒン</t>
    </rPh>
    <rPh sb="14" eb="15">
      <t>ベツ</t>
    </rPh>
    <rPh sb="16" eb="20">
      <t>コウニュウキンガク</t>
    </rPh>
    <rPh sb="21" eb="25">
      <t>ハイシュツケイスウ</t>
    </rPh>
    <phoneticPr fontId="4"/>
  </si>
  <si>
    <t>エネルギー量</t>
    <rPh sb="5" eb="6">
      <t>リョウ</t>
    </rPh>
    <phoneticPr fontId="2"/>
  </si>
  <si>
    <t>例：ガソリン</t>
    <rPh sb="0" eb="1">
      <t>レイ</t>
    </rPh>
    <phoneticPr fontId="2"/>
  </si>
  <si>
    <t>環境省_物流費_カテゴリ4_9</t>
    <rPh sb="0" eb="3">
      <t>カンキョウショウ</t>
    </rPh>
    <rPh sb="4" eb="7">
      <t>ブツリュウヒ</t>
    </rPh>
    <phoneticPr fontId="4"/>
  </si>
  <si>
    <t>環境省_物流費</t>
  </si>
  <si>
    <t>環境省_物流費</t>
    <rPh sb="0" eb="3">
      <t>カンキョウショウ</t>
    </rPh>
    <rPh sb="4" eb="7">
      <t>ブツリュウヒ</t>
    </rPh>
    <phoneticPr fontId="4"/>
  </si>
  <si>
    <t>環境省_トンキロ</t>
    <rPh sb="0" eb="3">
      <t>カンキョウショウ</t>
    </rPh>
    <phoneticPr fontId="4"/>
  </si>
  <si>
    <t>環境省_倉庫面積</t>
    <rPh sb="0" eb="3">
      <t>カンキョウショウ</t>
    </rPh>
    <rPh sb="4" eb="6">
      <t>ソウコ</t>
    </rPh>
    <rPh sb="6" eb="8">
      <t>メンセキ</t>
    </rPh>
    <phoneticPr fontId="4"/>
  </si>
  <si>
    <t>環境省_エネルギー使用量</t>
  </si>
  <si>
    <t>廃棄物量・処理費用</t>
    <rPh sb="0" eb="3">
      <t>ハイキブツ</t>
    </rPh>
    <rPh sb="3" eb="4">
      <t>リョウ</t>
    </rPh>
    <rPh sb="5" eb="9">
      <t>ショリヒヨウ</t>
    </rPh>
    <phoneticPr fontId="4"/>
  </si>
  <si>
    <t>環境省_廃棄物処理費用_カテゴリ5_12</t>
    <rPh sb="0" eb="3">
      <t>カンキョウショウ</t>
    </rPh>
    <rPh sb="4" eb="7">
      <t>ハイキブツ</t>
    </rPh>
    <rPh sb="7" eb="9">
      <t>ショリ</t>
    </rPh>
    <rPh sb="9" eb="11">
      <t>ヒヨウ</t>
    </rPh>
    <phoneticPr fontId="4"/>
  </si>
  <si>
    <t>環境省_廃棄物重量_カテゴリ5_12</t>
    <rPh sb="0" eb="3">
      <t>カンキョウショウ</t>
    </rPh>
    <rPh sb="4" eb="9">
      <t>ハイキブツジュウリョウ</t>
    </rPh>
    <phoneticPr fontId="4"/>
  </si>
  <si>
    <t>環境省_廃棄物処理費用</t>
  </si>
  <si>
    <t>環境省_廃棄物処理費用</t>
    <rPh sb="0" eb="3">
      <t>カンキョウショウ</t>
    </rPh>
    <rPh sb="4" eb="9">
      <t>ハイキブツショリ</t>
    </rPh>
    <rPh sb="9" eb="11">
      <t>ヒヨウ</t>
    </rPh>
    <phoneticPr fontId="4"/>
  </si>
  <si>
    <t>環境省_廃棄物重量</t>
  </si>
  <si>
    <t>環境省_廃棄物重量</t>
    <rPh sb="0" eb="3">
      <t>カンキョウショウ</t>
    </rPh>
    <rPh sb="4" eb="7">
      <t>ハイキブツ</t>
    </rPh>
    <rPh sb="7" eb="9">
      <t>ジュウリョウ</t>
    </rPh>
    <phoneticPr fontId="4"/>
  </si>
  <si>
    <t>リサイクルかどうか</t>
    <phoneticPr fontId="4"/>
  </si>
  <si>
    <t>リサイクル以外・不明</t>
  </si>
  <si>
    <t>リサイクル以外・不明</t>
    <rPh sb="5" eb="7">
      <t>イガイ</t>
    </rPh>
    <rPh sb="8" eb="10">
      <t>フメイ</t>
    </rPh>
    <phoneticPr fontId="4"/>
  </si>
  <si>
    <t>kl</t>
    <phoneticPr fontId="2"/>
  </si>
  <si>
    <t>排出原単位（環境省DB【5産連表DB】または【９電気・熱】）</t>
    <rPh sb="0" eb="2">
      <t>ハイシュツ</t>
    </rPh>
    <rPh sb="2" eb="5">
      <t>ゲンタンイ</t>
    </rPh>
    <rPh sb="6" eb="9">
      <t>カンキョウショウ</t>
    </rPh>
    <rPh sb="13" eb="16">
      <t>サンレンヒョウ</t>
    </rPh>
    <rPh sb="24" eb="26">
      <t>デンキ</t>
    </rPh>
    <rPh sb="27" eb="28">
      <t>ネツ</t>
    </rPh>
    <phoneticPr fontId="2"/>
  </si>
  <si>
    <t>概要:自社が購入・使用した燃料・エネルギーの資源採取段階から製造段階（発電や蒸気生成は除く）までの排出量を計上するカテゴリ</t>
    <rPh sb="0" eb="2">
      <t>ガイヨウ</t>
    </rPh>
    <rPh sb="3" eb="5">
      <t>ジシャ</t>
    </rPh>
    <rPh sb="6" eb="8">
      <t>コウニュウ</t>
    </rPh>
    <rPh sb="9" eb="11">
      <t>シヨウ</t>
    </rPh>
    <rPh sb="13" eb="15">
      <t>ネンリョウ</t>
    </rPh>
    <rPh sb="22" eb="24">
      <t>シゲン</t>
    </rPh>
    <rPh sb="24" eb="26">
      <t>サイシュ</t>
    </rPh>
    <rPh sb="26" eb="28">
      <t>ダンカイ</t>
    </rPh>
    <rPh sb="30" eb="32">
      <t>セイゾウ</t>
    </rPh>
    <rPh sb="32" eb="34">
      <t>ダンカイ</t>
    </rPh>
    <rPh sb="35" eb="37">
      <t>ハツデン</t>
    </rPh>
    <rPh sb="38" eb="42">
      <t>ジョウキセイセイ</t>
    </rPh>
    <rPh sb="43" eb="44">
      <t>ノゾ</t>
    </rPh>
    <rPh sb="49" eb="52">
      <t>ハイシュツリョウ</t>
    </rPh>
    <rPh sb="53" eb="55">
      <t>ケイジョウ</t>
    </rPh>
    <phoneticPr fontId="4"/>
  </si>
  <si>
    <t>例：購入・使用した燃料や電気・熱などが対象</t>
    <rPh sb="0" eb="1">
      <t>レイ</t>
    </rPh>
    <rPh sb="1" eb="2">
      <t>ニュウ</t>
    </rPh>
    <rPh sb="5" eb="7">
      <t>シヨウ</t>
    </rPh>
    <rPh sb="7" eb="9">
      <t>ネンリョウ</t>
    </rPh>
    <rPh sb="10" eb="12">
      <t>デンキ</t>
    </rPh>
    <rPh sb="13" eb="14">
      <t>ネツ</t>
    </rPh>
    <rPh sb="17" eb="19">
      <t>タイショウ</t>
    </rPh>
    <phoneticPr fontId="4"/>
  </si>
  <si>
    <t>基本の計算式：エネルギー種別の使用量×排出係数</t>
    <rPh sb="0" eb="2">
      <t>キホン</t>
    </rPh>
    <rPh sb="3" eb="6">
      <t>ケイサンシキ</t>
    </rPh>
    <rPh sb="12" eb="14">
      <t>シュベツ</t>
    </rPh>
    <rPh sb="15" eb="18">
      <t>シヨウリョウ</t>
    </rPh>
    <rPh sb="19" eb="23">
      <t>ハイシュツケイスウ</t>
    </rPh>
    <phoneticPr fontId="4"/>
  </si>
  <si>
    <t>概要：仕入れ先から自社までの物流および横持・出荷において自社が購入した物流による排出量を計上するカテゴリ</t>
  </si>
  <si>
    <t>例：調達輸送や自社荷主の横持・出荷輸送、倉庫の利用などが対象</t>
  </si>
  <si>
    <t>基本の計算式：輸送手段別の輸送費・倉庫利用料×排出係数</t>
  </si>
  <si>
    <t>物流費</t>
    <rPh sb="0" eb="3">
      <t>ブツリュウヒ</t>
    </rPh>
    <phoneticPr fontId="2"/>
  </si>
  <si>
    <t>例：A社までの出荷輸送</t>
    <rPh sb="0" eb="1">
      <t>レイ</t>
    </rPh>
    <rPh sb="3" eb="4">
      <t>シャ</t>
    </rPh>
    <rPh sb="7" eb="11">
      <t>シュッカユソウ</t>
    </rPh>
    <phoneticPr fontId="2"/>
  </si>
  <si>
    <t>百万円</t>
    <rPh sb="0" eb="3">
      <t>ヒャクマンエン</t>
    </rPh>
    <phoneticPr fontId="2"/>
  </si>
  <si>
    <t>tCO2e/tkm</t>
  </si>
  <si>
    <t>トラック_ガソリン</t>
  </si>
  <si>
    <t>トラック_ディーゼル</t>
  </si>
  <si>
    <t>tCO2/m2・年</t>
  </si>
  <si>
    <t>概要：事業から出る廃棄物の処理に伴う排出量を計上するカテゴリ</t>
  </si>
  <si>
    <t>例：産業廃棄物や一般廃棄物の廃棄・リサイクルなどが対象</t>
  </si>
  <si>
    <t>基本の計算式①：廃棄物の処理費用×排出係数</t>
  </si>
  <si>
    <t>基本の計算式②：廃棄物種別の処理重量×排出係数</t>
  </si>
  <si>
    <t>例1：産業廃棄物</t>
    <rPh sb="0" eb="1">
      <t>レイ</t>
    </rPh>
    <rPh sb="3" eb="5">
      <t>サンギョウ</t>
    </rPh>
    <rPh sb="5" eb="8">
      <t>ハイキブツ</t>
    </rPh>
    <phoneticPr fontId="4"/>
  </si>
  <si>
    <t>百万円</t>
    <rPh sb="0" eb="3">
      <t>ヒャクマンエン</t>
    </rPh>
    <phoneticPr fontId="4"/>
  </si>
  <si>
    <t>例2：廃プラスチック</t>
    <rPh sb="0" eb="1">
      <t>レイ</t>
    </rPh>
    <rPh sb="3" eb="4">
      <t>ハイ</t>
    </rPh>
    <phoneticPr fontId="4"/>
  </si>
  <si>
    <t>含まない</t>
  </si>
  <si>
    <t>t</t>
    <phoneticPr fontId="4"/>
  </si>
  <si>
    <t>排出原単位（環境省DB【5産連表DB】または【8廃棄物【種類・処理方法別】または【9廃棄物【種類別】）</t>
    <rPh sb="0" eb="2">
      <t>ハイシュツ</t>
    </rPh>
    <rPh sb="2" eb="5">
      <t>ゲンタンイ</t>
    </rPh>
    <rPh sb="6" eb="9">
      <t>カンキョウショウ</t>
    </rPh>
    <rPh sb="13" eb="16">
      <t>サンレンヒョウ</t>
    </rPh>
    <rPh sb="24" eb="27">
      <t>ハイキブツ</t>
    </rPh>
    <rPh sb="28" eb="30">
      <t>シュルイ</t>
    </rPh>
    <rPh sb="31" eb="36">
      <t>ショリホウホウベツ</t>
    </rPh>
    <rPh sb="42" eb="45">
      <t>ハイキブツ</t>
    </rPh>
    <rPh sb="46" eb="49">
      <t>シュルイベツ</t>
    </rPh>
    <phoneticPr fontId="2"/>
  </si>
  <si>
    <t>概要：出張に伴う排出量を計上するカテゴリ</t>
  </si>
  <si>
    <t>例：公共交通機関や自家用車による出張など</t>
  </si>
  <si>
    <t>基本の計算式①：従業員数×排出係数</t>
  </si>
  <si>
    <t>基本の計算式②：移動手段別の交通費×排出係数</t>
  </si>
  <si>
    <t>従業員数/交通費</t>
    <rPh sb="0" eb="4">
      <t>ジュウギョウインスウ</t>
    </rPh>
    <rPh sb="5" eb="8">
      <t>コウツウヒ</t>
    </rPh>
    <phoneticPr fontId="4"/>
  </si>
  <si>
    <t>排出原単位（環境省DB【13従業員】または【11交通費】）</t>
    <rPh sb="0" eb="2">
      <t>ハイシュツ</t>
    </rPh>
    <rPh sb="2" eb="5">
      <t>ゲンタンイ</t>
    </rPh>
    <rPh sb="6" eb="9">
      <t>カンキョウショウ</t>
    </rPh>
    <rPh sb="14" eb="17">
      <t>ジュウギョウイン</t>
    </rPh>
    <rPh sb="24" eb="27">
      <t>コウツウヒ</t>
    </rPh>
    <phoneticPr fontId="2"/>
  </si>
  <si>
    <t>排出原単位（環境省DB【14従業員【勤務日数】】または【11交通費】）</t>
    <rPh sb="0" eb="2">
      <t>ハイシュツ</t>
    </rPh>
    <rPh sb="2" eb="5">
      <t>ゲンタンイ</t>
    </rPh>
    <rPh sb="6" eb="9">
      <t>カンキョウショウ</t>
    </rPh>
    <rPh sb="14" eb="17">
      <t>ジュウギョウイン</t>
    </rPh>
    <rPh sb="18" eb="22">
      <t>キンムニッスウ</t>
    </rPh>
    <rPh sb="30" eb="33">
      <t>コウツウヒ</t>
    </rPh>
    <phoneticPr fontId="2"/>
  </si>
  <si>
    <t>排出原単位（算定・報告・公表制度または環境省DB【16建物【面積】】）</t>
    <rPh sb="0" eb="2">
      <t>ハイシュツ</t>
    </rPh>
    <rPh sb="2" eb="5">
      <t>ゲンタンイ</t>
    </rPh>
    <rPh sb="6" eb="8">
      <t>サンテイ</t>
    </rPh>
    <rPh sb="9" eb="11">
      <t>ホウコク</t>
    </rPh>
    <rPh sb="12" eb="16">
      <t>コウヒョウセイド</t>
    </rPh>
    <rPh sb="19" eb="22">
      <t>カンキョウショウ</t>
    </rPh>
    <rPh sb="27" eb="29">
      <t>タテモノ</t>
    </rPh>
    <rPh sb="30" eb="32">
      <t>メンセキ</t>
    </rPh>
    <phoneticPr fontId="2"/>
  </si>
  <si>
    <t>例1：A社</t>
    <rPh sb="0" eb="1">
      <t>レイ</t>
    </rPh>
    <rPh sb="4" eb="5">
      <t>シャ</t>
    </rPh>
    <phoneticPr fontId="4"/>
  </si>
  <si>
    <t>環境省_従業員数</t>
  </si>
  <si>
    <t>人</t>
    <rPh sb="0" eb="1">
      <t>ヒト</t>
    </rPh>
    <phoneticPr fontId="4"/>
  </si>
  <si>
    <t>例2：国内出張</t>
    <rPh sb="0" eb="1">
      <t>レイ</t>
    </rPh>
    <rPh sb="3" eb="5">
      <t>コクナイ</t>
    </rPh>
    <rPh sb="5" eb="7">
      <t>シュッチョウ</t>
    </rPh>
    <phoneticPr fontId="4"/>
  </si>
  <si>
    <t>企業名/出張種別</t>
    <rPh sb="0" eb="3">
      <t>キギョウメイ</t>
    </rPh>
    <rPh sb="4" eb="8">
      <t>シュッチョウシュベツ</t>
    </rPh>
    <phoneticPr fontId="2"/>
  </si>
  <si>
    <t>円</t>
    <rPh sb="0" eb="1">
      <t>エン</t>
    </rPh>
    <phoneticPr fontId="4"/>
  </si>
  <si>
    <t>概要：従業員の通勤に伴う排出量を計上するカテゴリ</t>
  </si>
  <si>
    <t>例：公共交通機関や自家用車による通勤など</t>
  </si>
  <si>
    <t>基本の計算式①：従業員数×通勤日数（営業日数）×排出係数</t>
  </si>
  <si>
    <t>概要：自社が賃借しているリース資産の使用に伴う排出量を計上するカテゴリ、対象の資産の使用に伴う排出がScope1,2に含まれる場合は算定不要。</t>
  </si>
  <si>
    <t>例：テナントやリース車両の利用など</t>
  </si>
  <si>
    <t>基本の計算式①：エネルギー使用量×排出係数</t>
  </si>
  <si>
    <t>基本の計算式②：利用面積×排出係数</t>
  </si>
  <si>
    <t>例2：鉄道</t>
    <rPh sb="0" eb="1">
      <t>レイ</t>
    </rPh>
    <rPh sb="3" eb="5">
      <t>テツドウ</t>
    </rPh>
    <phoneticPr fontId="4"/>
  </si>
  <si>
    <t>例1：拠点A</t>
    <rPh sb="0" eb="1">
      <t>レイ</t>
    </rPh>
    <rPh sb="3" eb="5">
      <t>キョテン</t>
    </rPh>
    <phoneticPr fontId="4"/>
  </si>
  <si>
    <t>環境省_建物面積</t>
  </si>
  <si>
    <t>例1：リース車両</t>
    <rPh sb="0" eb="1">
      <t>レイ</t>
    </rPh>
    <rPh sb="6" eb="8">
      <t>シャリョウ</t>
    </rPh>
    <phoneticPr fontId="3"/>
  </si>
  <si>
    <t>L</t>
    <phoneticPr fontId="3"/>
  </si>
  <si>
    <t>例2：拠点A</t>
    <rPh sb="0" eb="1">
      <t>レイ</t>
    </rPh>
    <rPh sb="3" eb="5">
      <t>キョテン</t>
    </rPh>
    <phoneticPr fontId="3"/>
  </si>
  <si>
    <t>m2・年</t>
    <rPh sb="3" eb="4">
      <t>ネン</t>
    </rPh>
    <phoneticPr fontId="3"/>
  </si>
  <si>
    <t>概要：自社から最終消費者までの物流よる排出量を計上するカテゴリ（ただし自社が購入した物流サービスは除く）</t>
  </si>
  <si>
    <t>例：顧客荷主の出荷輸送（引取り輸送）、顧客倉庫での保管などが対象</t>
  </si>
  <si>
    <t>基本の計算式①：輸送手段別のトンキロ×排出係数</t>
  </si>
  <si>
    <t>基本の計算式②：倉庫利用面積×排出係数</t>
  </si>
  <si>
    <t>概要：販売した中間製品（他製品の原料・部品となる製品）の加工による排出量を計上するカテゴリ</t>
  </si>
  <si>
    <t>例：素材の加工や部品の組付けなどが対象</t>
  </si>
  <si>
    <t>基本の計算式：販売量×加工に伴う排出係数</t>
  </si>
  <si>
    <t>概要：販売した製品の生涯における使用に伴う排出量を計上するカテゴリ</t>
  </si>
  <si>
    <t>例：電子機器や家電、車両などにおけるエネルギー使用や変圧器・冷凍機器などからの温室効果ガスの漏洩が対象</t>
  </si>
  <si>
    <t>基本の計算式①：販売数量×年間エネルギー使用量×耐用年数×排出係数</t>
    <phoneticPr fontId="4"/>
  </si>
  <si>
    <t>基本の計算式②：販売数量×年間漏洩量×耐用年数×地球温暖化係数</t>
    <rPh sb="24" eb="29">
      <t>チキュウオンダンカ</t>
    </rPh>
    <rPh sb="29" eb="31">
      <t>ケイスウ</t>
    </rPh>
    <phoneticPr fontId="4"/>
  </si>
  <si>
    <t>概要：販売した製品や包装の廃棄処理に伴う排出量を計上するカテゴリ（実際に廃棄された年ではなく、販売した時点ですべて計上する）</t>
  </si>
  <si>
    <t>例：製品の廃棄や客先での包装の廃棄などが対象</t>
  </si>
  <si>
    <t>基本の計算式：廃棄物種別の処理重量×排出係数</t>
  </si>
  <si>
    <t>概要：自社が賃貸しているリース資産の使用に伴う排出量を計上するカテゴリ、対象の資産の使用に伴う排出がScope1,2に含まれる場合は算定不要。</t>
  </si>
  <si>
    <t>トンキロ/倉庫利用面積</t>
    <rPh sb="5" eb="11">
      <t>ソウコリヨウメンセキ</t>
    </rPh>
    <phoneticPr fontId="1"/>
  </si>
  <si>
    <t>例2：倉庫A</t>
    <rPh sb="0" eb="1">
      <t>レイ</t>
    </rPh>
    <rPh sb="3" eb="5">
      <t>ソウコ</t>
    </rPh>
    <phoneticPr fontId="4"/>
  </si>
  <si>
    <t>例1：A社までの出荷輸送（引取り）</t>
    <rPh sb="0" eb="1">
      <t>レイ</t>
    </rPh>
    <rPh sb="4" eb="5">
      <t>シャ</t>
    </rPh>
    <rPh sb="8" eb="12">
      <t>シュッカユソウ</t>
    </rPh>
    <rPh sb="13" eb="15">
      <t>ヒキト</t>
    </rPh>
    <phoneticPr fontId="4"/>
  </si>
  <si>
    <t>トンキロ</t>
    <phoneticPr fontId="4"/>
  </si>
  <si>
    <t>環境省_トンキロ</t>
  </si>
  <si>
    <t>環境省_倉庫面積</t>
  </si>
  <si>
    <t>m2・年</t>
    <rPh sb="3" eb="4">
      <t>ネン</t>
    </rPh>
    <phoneticPr fontId="4"/>
  </si>
  <si>
    <t>例：素材A</t>
    <rPh sb="0" eb="1">
      <t>レイ</t>
    </rPh>
    <rPh sb="2" eb="4">
      <t>ソザイ</t>
    </rPh>
    <phoneticPr fontId="3"/>
  </si>
  <si>
    <t>t</t>
    <phoneticPr fontId="3"/>
  </si>
  <si>
    <t>tCO2e/t</t>
    <phoneticPr fontId="3"/>
  </si>
  <si>
    <t>製品販売量</t>
    <rPh sb="0" eb="5">
      <t>セイヒンハンバイリョウ</t>
    </rPh>
    <phoneticPr fontId="2"/>
  </si>
  <si>
    <t>顧客ヒアリングより作成</t>
    <rPh sb="0" eb="2">
      <t>コキャク</t>
    </rPh>
    <rPh sb="9" eb="11">
      <t>サクセイ</t>
    </rPh>
    <phoneticPr fontId="3"/>
  </si>
  <si>
    <t>環境省_トンキロ_カテゴリ4_9</t>
    <rPh sb="0" eb="3">
      <t>カンキョウショウ</t>
    </rPh>
    <phoneticPr fontId="4"/>
  </si>
  <si>
    <t>環境省_倉庫面積_カテゴリ4_9</t>
    <rPh sb="0" eb="3">
      <t>カンキョウショウ</t>
    </rPh>
    <rPh sb="4" eb="6">
      <t>ソウコ</t>
    </rPh>
    <rPh sb="6" eb="8">
      <t>メンセキ</t>
    </rPh>
    <phoneticPr fontId="4"/>
  </si>
  <si>
    <t>年間エネルギー使用量/温室効果ガス漏洩量</t>
    <rPh sb="0" eb="2">
      <t>ネンカン</t>
    </rPh>
    <rPh sb="7" eb="10">
      <t>シヨウリョウ</t>
    </rPh>
    <rPh sb="11" eb="15">
      <t>オンシツコウカ</t>
    </rPh>
    <rPh sb="17" eb="20">
      <t>ロウエイリョウ</t>
    </rPh>
    <phoneticPr fontId="4"/>
  </si>
  <si>
    <t>販売製品</t>
    <rPh sb="0" eb="4">
      <t>ハンバイセイヒン</t>
    </rPh>
    <phoneticPr fontId="2"/>
  </si>
  <si>
    <t>環境省_エネルギー使用量_カテゴリ11</t>
    <rPh sb="0" eb="3">
      <t>カンキョウショウ</t>
    </rPh>
    <rPh sb="9" eb="12">
      <t>シヨウリョウ</t>
    </rPh>
    <phoneticPr fontId="4"/>
  </si>
  <si>
    <t>環境省_6.5ガス漏洩量_カテゴリ11</t>
    <rPh sb="0" eb="3">
      <t>カンキョウショウ</t>
    </rPh>
    <rPh sb="9" eb="12">
      <t>ロウエイリョウ</t>
    </rPh>
    <phoneticPr fontId="4"/>
  </si>
  <si>
    <t>台</t>
    <rPh sb="0" eb="1">
      <t>ダイ</t>
    </rPh>
    <phoneticPr fontId="4"/>
  </si>
  <si>
    <t>kWh・年</t>
    <rPh sb="4" eb="5">
      <t>ネン</t>
    </rPh>
    <phoneticPr fontId="4"/>
  </si>
  <si>
    <t>例1：家電A</t>
    <rPh sb="0" eb="1">
      <t>レイ</t>
    </rPh>
    <rPh sb="3" eb="5">
      <t>カデン</t>
    </rPh>
    <phoneticPr fontId="4"/>
  </si>
  <si>
    <t>例2：機械B</t>
    <rPh sb="0" eb="1">
      <t>レイ</t>
    </rPh>
    <rPh sb="3" eb="5">
      <t>キカイ</t>
    </rPh>
    <phoneticPr fontId="4"/>
  </si>
  <si>
    <t>環境省_6.5ガス漏洩量</t>
  </si>
  <si>
    <t>t・年</t>
    <rPh sb="2" eb="3">
      <t>ネン</t>
    </rPh>
    <phoneticPr fontId="4"/>
  </si>
  <si>
    <t>1製品当たり重量</t>
    <rPh sb="1" eb="4">
      <t>セイヒンア</t>
    </rPh>
    <rPh sb="6" eb="8">
      <t>ジュウリョウ</t>
    </rPh>
    <phoneticPr fontId="4"/>
  </si>
  <si>
    <t>例：製品A</t>
    <rPh sb="0" eb="1">
      <t>レイ</t>
    </rPh>
    <rPh sb="2" eb="4">
      <t>セイヒン</t>
    </rPh>
    <phoneticPr fontId="4"/>
  </si>
  <si>
    <t>t</t>
    <phoneticPr fontId="4"/>
  </si>
  <si>
    <t>L</t>
  </si>
  <si>
    <t>投融資先の排出量</t>
    <rPh sb="0" eb="4">
      <t>トウユウシサキ</t>
    </rPh>
    <rPh sb="5" eb="8">
      <t>ハイシュツリョウ</t>
    </rPh>
    <phoneticPr fontId="2"/>
  </si>
  <si>
    <t>%</t>
    <phoneticPr fontId="4"/>
  </si>
  <si>
    <t>tCO2e</t>
    <phoneticPr fontId="4"/>
  </si>
  <si>
    <t>顧客HPより</t>
    <rPh sb="0" eb="2">
      <t>コキャク</t>
    </rPh>
    <phoneticPr fontId="3"/>
  </si>
  <si>
    <t>概要：投資先やScope1,2の組織範囲に含まれないグループ会社の操業に伴う排出量（Scope1,2）を計上するカテゴリ</t>
  </si>
  <si>
    <t>例：関連会社からの排出、投資先からの排出など</t>
  </si>
  <si>
    <t>基本の計算式：出資比率×出資先のScope1,2排出量</t>
  </si>
  <si>
    <t>例：投資先A</t>
    <rPh sb="0" eb="1">
      <t>レイ</t>
    </rPh>
    <rPh sb="2" eb="5">
      <t>トウシサキ</t>
    </rPh>
    <phoneticPr fontId="3"/>
  </si>
  <si>
    <t>概要：フランチャイズ加盟社の操業に伴う排出量（Scope1,2）を計上するカテゴリ</t>
  </si>
  <si>
    <t>基本の計算式②：面積×排出係数</t>
  </si>
  <si>
    <t>例1：フランチャイズ加盟店A</t>
    <rPh sb="0" eb="1">
      <t>レイ</t>
    </rPh>
    <rPh sb="10" eb="12">
      <t>カメイ</t>
    </rPh>
    <rPh sb="12" eb="13">
      <t>テン</t>
    </rPh>
    <phoneticPr fontId="4"/>
  </si>
  <si>
    <t>例2：フランチャイズ加盟店B</t>
    <rPh sb="0" eb="1">
      <t>レイ</t>
    </rPh>
    <rPh sb="10" eb="12">
      <t>カメイ</t>
    </rPh>
    <rPh sb="12" eb="13">
      <t>テン</t>
    </rPh>
    <phoneticPr fontId="4"/>
  </si>
  <si>
    <t>kWh</t>
    <phoneticPr fontId="4"/>
  </si>
  <si>
    <t>m2</t>
    <phoneticPr fontId="4"/>
  </si>
  <si>
    <t>排出原単位（環境省DB【2輸送【トンキロ法】（新）】または【16建物【面積】】）</t>
    <rPh sb="0" eb="2">
      <t>ハイシュツ</t>
    </rPh>
    <rPh sb="2" eb="5">
      <t>ゲンタンイ</t>
    </rPh>
    <rPh sb="6" eb="9">
      <t>カンキョウショウ</t>
    </rPh>
    <rPh sb="13" eb="15">
      <t>ユソウ</t>
    </rPh>
    <rPh sb="20" eb="21">
      <t>ホウ</t>
    </rPh>
    <rPh sb="23" eb="24">
      <t>シン</t>
    </rPh>
    <rPh sb="32" eb="34">
      <t>タテモノ</t>
    </rPh>
    <rPh sb="35" eb="37">
      <t>メンセキ</t>
    </rPh>
    <phoneticPr fontId="2"/>
  </si>
  <si>
    <t>排出原単位（算定・報告・公表制度）</t>
    <rPh sb="0" eb="2">
      <t>ハイシュツ</t>
    </rPh>
    <rPh sb="2" eb="5">
      <t>ゲンタンイ</t>
    </rPh>
    <rPh sb="6" eb="8">
      <t>サンテイ</t>
    </rPh>
    <rPh sb="9" eb="11">
      <t>ホウコク</t>
    </rPh>
    <rPh sb="12" eb="16">
      <t>コウヒョウセイド</t>
    </rPh>
    <phoneticPr fontId="2"/>
  </si>
  <si>
    <t>経済産業省「石油製品価格調査」1．給油所小売価格調査（ガソリン、軽油、灯油）_レギュラー（全国）よりリクロマ計算（2024年4月～2025年3月平均値）</t>
    <rPh sb="17" eb="26">
      <t>キュウユジョコウリカカクチョウサ</t>
    </rPh>
    <rPh sb="32" eb="34">
      <t>ケイユ</t>
    </rPh>
    <rPh sb="35" eb="37">
      <t>トウユ</t>
    </rPh>
    <rPh sb="45" eb="47">
      <t>ゼンコク</t>
    </rPh>
    <rPh sb="54" eb="56">
      <t>ケイサン</t>
    </rPh>
    <rPh sb="61" eb="62">
      <t>ネン</t>
    </rPh>
    <rPh sb="63" eb="64">
      <t>ガツ</t>
    </rPh>
    <rPh sb="69" eb="70">
      <t>ネン</t>
    </rPh>
    <rPh sb="71" eb="72">
      <t>ガツ</t>
    </rPh>
    <rPh sb="72" eb="75">
      <t>ヘイキンチ</t>
    </rPh>
    <phoneticPr fontId="4"/>
  </si>
  <si>
    <t>https://www.env.go.jp/earth/ondanka/supply_chain/gvc/files/tools/DB_V3-5.xlsx</t>
  </si>
  <si>
    <t>【算定参考資料：その他】</t>
    <rPh sb="1" eb="3">
      <t>サンテイ</t>
    </rPh>
    <rPh sb="3" eb="7">
      <t>サンコウシリョウ</t>
    </rPh>
    <rPh sb="10" eb="11">
      <t>タ</t>
    </rPh>
    <phoneticPr fontId="4"/>
  </si>
  <si>
    <t>https://www.enecho.meti.go.jp/statistics/petroleum_and_lpgas/pl007/results.html#headline1</t>
    <phoneticPr fontId="4"/>
  </si>
  <si>
    <t>経済産業省「石油製品価格調査」1．給油所小売価格調査（ガソリン、軽油、灯油）</t>
    <rPh sb="17" eb="26">
      <t>キュウユジョコウリカカクチョウサ</t>
    </rPh>
    <rPh sb="32" eb="34">
      <t>ケイユ</t>
    </rPh>
    <rPh sb="35" eb="37">
      <t>トウユ</t>
    </rPh>
    <phoneticPr fontId="4"/>
  </si>
  <si>
    <t>用途</t>
    <rPh sb="0" eb="2">
      <t>ヨウト</t>
    </rPh>
    <phoneticPr fontId="4"/>
  </si>
  <si>
    <t>https://eegs.env.go.jp/ghg-santeikohyo-result/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</si>
</sst>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Meiryo UI"/>
      <family val="3"/>
      <charset val="128"/>
      <scheme val="minor"/>
    </font>
    <font>
      <sz val="12"/>
      <color theme="1"/>
      <name val="Meiryo UI"/>
      <family val="2"/>
      <charset val="128"/>
      <scheme val="minor"/>
    </font>
    <font>
      <sz val="6"/>
      <name val="ＭＳ Ｐゴシック"/>
      <family val="3"/>
      <charset val="128"/>
    </font>
    <font>
      <sz val="6"/>
      <name val="ＭＳ Ｐゴシック"/>
      <family val="3"/>
      <charset val="128"/>
    </font>
    <font>
      <sz val="6"/>
      <name val="Meiryo UI"/>
      <family val="3"/>
      <charset val="128"/>
      <scheme val="minor"/>
    </font>
    <font>
      <b/>
      <sz val="11"/>
      <color theme="0"/>
      <name val="Meiryo UI"/>
      <family val="3"/>
      <charset val="128"/>
      <scheme val="minor"/>
    </font>
    <font>
      <u/>
      <sz val="11"/>
      <color theme="10"/>
      <name val="Meiryo UI"/>
      <family val="3"/>
      <charset val="128"/>
      <scheme val="minor"/>
    </font>
    <font>
      <sz val="11"/>
      <color rgb="FFFF0000"/>
      <name val="Meiryo UI"/>
      <family val="3"/>
      <charset val="128"/>
      <scheme val="minor"/>
    </font>
    <font>
      <sz val="11"/>
      <name val="ＭＳ Ｐゴシック"/>
      <family val="3"/>
      <charset val="128"/>
    </font>
    <font>
      <sz val="11"/>
      <color theme="1"/>
      <name val="Meiryo UI"/>
      <family val="2"/>
      <scheme val="minor"/>
    </font>
    <font>
      <b/>
      <sz val="12"/>
      <color theme="0"/>
      <name val="Meiryo UI"/>
      <family val="3"/>
      <charset val="128"/>
      <scheme val="minor"/>
    </font>
    <font>
      <sz val="12"/>
      <color theme="1"/>
      <name val="Meiryo UI"/>
      <family val="3"/>
      <charset val="128"/>
      <scheme val="minor"/>
    </font>
    <font>
      <b/>
      <sz val="11"/>
      <color theme="1"/>
      <name val="Meiryo UI"/>
      <family val="3"/>
      <charset val="128"/>
      <scheme val="minor"/>
    </font>
    <font>
      <sz val="11"/>
      <color rgb="FF000000"/>
      <name val="Meiryo UI"/>
      <family val="3"/>
      <charset val="128"/>
      <scheme val="minor"/>
    </font>
    <font>
      <sz val="11"/>
      <name val="Meiryo UI"/>
      <family val="3"/>
      <charset val="128"/>
      <scheme val="minor"/>
    </font>
    <font>
      <sz val="11"/>
      <color rgb="FF00B050"/>
      <name val="Meiryo UI"/>
      <family val="3"/>
      <charset val="128"/>
      <scheme val="minor"/>
    </font>
    <font>
      <sz val="11"/>
      <color rgb="FF1E6ECA"/>
      <name val="Meiryo UI"/>
      <family val="3"/>
      <charset val="128"/>
      <scheme val="minor"/>
    </font>
    <font>
      <sz val="11"/>
      <color rgb="FF0070C0"/>
      <name val="Meiryo UI"/>
      <family val="3"/>
      <charset val="128"/>
      <scheme val="minor"/>
    </font>
    <font>
      <b/>
      <sz val="12"/>
      <color theme="1"/>
      <name val="Meiryo UI"/>
      <family val="3"/>
      <charset val="128"/>
      <scheme val="minor"/>
    </font>
    <font>
      <sz val="11"/>
      <color theme="1"/>
      <name val="Meiryo UI"/>
      <family val="3"/>
      <charset val="128"/>
      <scheme val="minor"/>
    </font>
    <font>
      <sz val="11"/>
      <color theme="1"/>
      <name val="Meiryo UI"/>
      <family val="3"/>
      <charset val="128"/>
      <scheme val="minor"/>
    </font>
    <font>
      <b/>
      <sz val="11"/>
      <name val="Meiryo UI"/>
      <family val="3"/>
      <charset val="128"/>
      <scheme val="minor"/>
    </font>
    <font>
      <b/>
      <sz val="16"/>
      <color theme="1"/>
      <name val="Meiryo UI"/>
      <family val="3"/>
      <charset val="128"/>
      <scheme val="minor"/>
    </font>
    <font>
      <b/>
      <sz val="12"/>
      <color rgb="FF00478B"/>
      <name val="Meiryo UI"/>
      <family val="3"/>
      <charset val="128"/>
      <scheme val="minor"/>
    </font>
    <font>
      <u/>
      <sz val="15"/>
      <color theme="1"/>
      <name val="Meiryo UI"/>
      <family val="3"/>
      <charset val="128"/>
      <scheme val="minor"/>
    </font>
  </fonts>
  <fills count="10">
    <fill>
      <patternFill patternType="none"/>
    </fill>
    <fill>
      <patternFill patternType="gray125"/>
    </fill>
    <fill>
      <patternFill patternType="solid">
        <fgColor rgb="FF1E6ECA"/>
        <bgColor indexed="64"/>
      </patternFill>
    </fill>
    <fill>
      <patternFill patternType="solid">
        <fgColor rgb="FFE2EBF8"/>
        <bgColor indexed="64"/>
      </patternFill>
    </fill>
    <fill>
      <patternFill patternType="solid">
        <fgColor rgb="FFFFFF00"/>
        <bgColor indexed="64"/>
      </patternFill>
    </fill>
    <fill>
      <patternFill patternType="solid">
        <fgColor theme="0"/>
        <bgColor indexed="64"/>
      </patternFill>
    </fill>
    <fill>
      <patternFill patternType="solid">
        <fgColor rgb="FF00478B"/>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rgb="FFFFFFFF"/>
        <bgColor rgb="FF000000"/>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indexed="64"/>
      </top>
      <bottom style="thin">
        <color indexed="64"/>
      </bottom>
      <diagonal/>
    </border>
    <border>
      <left style="thin">
        <color rgb="FF000000"/>
      </left>
      <right/>
      <top/>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s>
  <cellStyleXfs count="8">
    <xf numFmtId="0" fontId="0" fillId="0" borderId="0">
      <alignment vertical="center"/>
    </xf>
    <xf numFmtId="0" fontId="6" fillId="0" borderId="0" applyNumberFormat="0" applyFill="0" applyBorder="0" applyAlignment="0" applyProtection="0">
      <alignment vertical="center"/>
    </xf>
    <xf numFmtId="0" fontId="8" fillId="0" borderId="0"/>
    <xf numFmtId="0" fontId="9" fillId="0" borderId="0"/>
    <xf numFmtId="38" fontId="19" fillId="0" borderId="0" applyFont="0" applyFill="0" applyBorder="0" applyAlignment="0" applyProtection="0">
      <alignment vertical="center"/>
    </xf>
    <xf numFmtId="9" fontId="19" fillId="0" borderId="0" applyFont="0" applyFill="0" applyBorder="0" applyAlignment="0" applyProtection="0">
      <alignment vertical="center"/>
    </xf>
    <xf numFmtId="0" fontId="20" fillId="0" borderId="0"/>
    <xf numFmtId="0" fontId="6" fillId="0" borderId="0" applyNumberFormat="0" applyFill="0" applyBorder="0" applyAlignment="0" applyProtection="0">
      <alignment vertical="center"/>
    </xf>
  </cellStyleXfs>
  <cellXfs count="95">
    <xf numFmtId="0" fontId="0" fillId="0" borderId="0" xfId="0">
      <alignment vertical="center"/>
    </xf>
    <xf numFmtId="0" fontId="0" fillId="0" borderId="0" xfId="4" applyNumberFormat="1" applyFont="1">
      <alignment vertical="center"/>
    </xf>
    <xf numFmtId="0" fontId="5" fillId="6" borderId="0" xfId="4" applyNumberFormat="1" applyFont="1" applyFill="1" applyAlignment="1">
      <alignment horizontal="center" vertical="center"/>
    </xf>
    <xf numFmtId="0" fontId="16" fillId="0" borderId="0" xfId="4" applyNumberFormat="1" applyFont="1">
      <alignment vertical="center"/>
    </xf>
    <xf numFmtId="0" fontId="18" fillId="0" borderId="0" xfId="4" applyNumberFormat="1" applyFont="1">
      <alignment vertical="center"/>
    </xf>
    <xf numFmtId="0" fontId="0" fillId="0" borderId="0" xfId="4" applyNumberFormat="1" applyFont="1" applyAlignment="1">
      <alignment horizontal="center" vertical="center"/>
    </xf>
    <xf numFmtId="0" fontId="0" fillId="4" borderId="1" xfId="4" applyNumberFormat="1" applyFont="1" applyFill="1" applyBorder="1">
      <alignment vertical="center"/>
    </xf>
    <xf numFmtId="0" fontId="0" fillId="0" borderId="1" xfId="4" applyNumberFormat="1" applyFont="1" applyBorder="1">
      <alignment vertical="center"/>
    </xf>
    <xf numFmtId="0" fontId="0" fillId="0" borderId="1" xfId="4" applyNumberFormat="1" applyFont="1" applyBorder="1" applyAlignment="1">
      <alignment horizontal="center" vertical="center"/>
    </xf>
    <xf numFmtId="0" fontId="0" fillId="4" borderId="0" xfId="4" applyNumberFormat="1" applyFont="1" applyFill="1">
      <alignment vertical="center"/>
    </xf>
    <xf numFmtId="0" fontId="0" fillId="7" borderId="0" xfId="4" applyNumberFormat="1" applyFont="1" applyFill="1">
      <alignment vertical="center"/>
    </xf>
    <xf numFmtId="0" fontId="0" fillId="3" borderId="0" xfId="4" applyNumberFormat="1" applyFont="1" applyFill="1">
      <alignment vertical="center"/>
    </xf>
    <xf numFmtId="0" fontId="7" fillId="0" borderId="0" xfId="4" applyNumberFormat="1" applyFont="1">
      <alignment vertical="center"/>
    </xf>
    <xf numFmtId="0" fontId="0" fillId="0" borderId="17" xfId="4" applyNumberFormat="1" applyFont="1" applyBorder="1">
      <alignment vertical="center"/>
    </xf>
    <xf numFmtId="0" fontId="6" fillId="0" borderId="1" xfId="4" applyNumberFormat="1" applyFont="1" applyBorder="1">
      <alignment vertical="center"/>
    </xf>
    <xf numFmtId="0" fontId="0" fillId="0" borderId="0" xfId="4" applyNumberFormat="1" applyFont="1" applyAlignment="1"/>
    <xf numFmtId="0" fontId="0" fillId="4" borderId="15" xfId="4" applyNumberFormat="1" applyFont="1" applyFill="1" applyBorder="1" applyAlignment="1"/>
    <xf numFmtId="0" fontId="0" fillId="4" borderId="17" xfId="4" applyNumberFormat="1" applyFont="1" applyFill="1" applyBorder="1" applyAlignment="1"/>
    <xf numFmtId="0" fontId="6" fillId="0" borderId="0" xfId="4" applyNumberFormat="1" applyFont="1" applyAlignment="1"/>
    <xf numFmtId="0" fontId="10" fillId="6" borderId="1" xfId="4" applyNumberFormat="1" applyFont="1" applyFill="1" applyBorder="1" applyAlignment="1">
      <alignment horizontal="center"/>
    </xf>
    <xf numFmtId="0" fontId="10" fillId="6" borderId="1" xfId="4" applyNumberFormat="1" applyFont="1" applyFill="1" applyBorder="1" applyAlignment="1">
      <alignment horizontal="center" vertical="center"/>
    </xf>
    <xf numFmtId="0" fontId="10" fillId="6" borderId="14" xfId="4" applyNumberFormat="1" applyFont="1" applyFill="1" applyBorder="1" applyAlignment="1">
      <alignment horizontal="center" vertical="center"/>
    </xf>
    <xf numFmtId="0" fontId="11" fillId="0" borderId="1" xfId="4" applyNumberFormat="1" applyFont="1" applyBorder="1" applyAlignment="1">
      <alignment horizontal="left" vertical="center"/>
    </xf>
    <xf numFmtId="0" fontId="0" fillId="4" borderId="1" xfId="4" applyNumberFormat="1" applyFont="1" applyFill="1" applyBorder="1" applyAlignment="1"/>
    <xf numFmtId="0" fontId="11" fillId="5" borderId="1" xfId="4" applyNumberFormat="1" applyFont="1" applyFill="1" applyBorder="1" applyAlignment="1">
      <alignment horizontal="left" vertical="center"/>
    </xf>
    <xf numFmtId="0" fontId="15" fillId="3" borderId="1" xfId="4" applyNumberFormat="1" applyFont="1" applyFill="1" applyBorder="1">
      <alignment vertical="center"/>
    </xf>
    <xf numFmtId="0" fontId="12" fillId="4" borderId="1" xfId="4" applyNumberFormat="1" applyFont="1" applyFill="1" applyBorder="1">
      <alignment vertical="center"/>
    </xf>
    <xf numFmtId="0" fontId="0" fillId="4" borderId="18" xfId="4" applyNumberFormat="1" applyFont="1" applyFill="1" applyBorder="1">
      <alignment vertical="center"/>
    </xf>
    <xf numFmtId="0" fontId="14" fillId="4" borderId="1" xfId="4" applyNumberFormat="1" applyFont="1" applyFill="1" applyBorder="1">
      <alignment vertical="center"/>
    </xf>
    <xf numFmtId="0" fontId="15" fillId="3" borderId="1" xfId="4" applyNumberFormat="1" applyFont="1" applyFill="1" applyBorder="1" applyAlignment="1">
      <alignment horizontal="right" vertical="center"/>
    </xf>
    <xf numFmtId="0" fontId="12" fillId="3" borderId="1" xfId="4" applyNumberFormat="1" applyFont="1" applyFill="1" applyBorder="1">
      <alignment vertical="center"/>
    </xf>
    <xf numFmtId="0" fontId="11" fillId="0" borderId="0" xfId="4" applyNumberFormat="1" applyFont="1">
      <alignment vertical="center"/>
    </xf>
    <xf numFmtId="0" fontId="15" fillId="0" borderId="0" xfId="4" applyNumberFormat="1" applyFont="1">
      <alignment vertical="center"/>
    </xf>
    <xf numFmtId="0" fontId="13" fillId="0" borderId="0" xfId="4" applyNumberFormat="1" applyFont="1" applyAlignment="1"/>
    <xf numFmtId="0" fontId="17" fillId="0" borderId="0" xfId="4" applyNumberFormat="1" applyFont="1">
      <alignment vertical="center"/>
    </xf>
    <xf numFmtId="9" fontId="0" fillId="4" borderId="1" xfId="5" applyFont="1" applyFill="1" applyBorder="1">
      <alignment vertical="center"/>
    </xf>
    <xf numFmtId="0" fontId="5" fillId="6" borderId="1" xfId="4" applyNumberFormat="1" applyFont="1" applyFill="1" applyBorder="1" applyAlignment="1">
      <alignment horizontal="center" vertical="center"/>
    </xf>
    <xf numFmtId="0" fontId="0" fillId="8" borderId="1" xfId="4" applyNumberFormat="1" applyFont="1" applyFill="1" applyBorder="1">
      <alignment vertical="center"/>
    </xf>
    <xf numFmtId="0" fontId="14" fillId="8" borderId="1" xfId="4" applyNumberFormat="1" applyFont="1" applyFill="1" applyBorder="1">
      <alignment vertical="center"/>
    </xf>
    <xf numFmtId="0" fontId="21" fillId="8" borderId="1" xfId="4" applyNumberFormat="1" applyFont="1" applyFill="1" applyBorder="1">
      <alignment vertical="center"/>
    </xf>
    <xf numFmtId="0" fontId="22" fillId="0" borderId="0" xfId="4" applyNumberFormat="1" applyFont="1">
      <alignment vertical="center"/>
    </xf>
    <xf numFmtId="0" fontId="5" fillId="6" borderId="17" xfId="4" applyNumberFormat="1" applyFont="1" applyFill="1" applyBorder="1">
      <alignment vertical="center"/>
    </xf>
    <xf numFmtId="0" fontId="5" fillId="6" borderId="1" xfId="4" applyNumberFormat="1" applyFont="1" applyFill="1" applyBorder="1">
      <alignment vertical="center"/>
    </xf>
    <xf numFmtId="0" fontId="10" fillId="6" borderId="3" xfId="4" applyNumberFormat="1" applyFont="1" applyFill="1" applyBorder="1" applyAlignment="1">
      <alignment horizontal="center" vertical="center"/>
    </xf>
    <xf numFmtId="0" fontId="10" fillId="6" borderId="2" xfId="4" applyNumberFormat="1" applyFont="1" applyFill="1" applyBorder="1" applyAlignment="1">
      <alignment horizontal="center" vertical="center" wrapText="1"/>
    </xf>
    <xf numFmtId="0" fontId="10" fillId="6" borderId="4" xfId="4" applyNumberFormat="1" applyFont="1" applyFill="1" applyBorder="1" applyAlignment="1">
      <alignment horizontal="center" vertical="center" wrapText="1"/>
    </xf>
    <xf numFmtId="0" fontId="11" fillId="0" borderId="5" xfId="4" applyNumberFormat="1" applyFont="1" applyBorder="1">
      <alignment vertical="center"/>
    </xf>
    <xf numFmtId="0" fontId="11" fillId="0" borderId="1" xfId="4" applyNumberFormat="1" applyFont="1" applyBorder="1" applyAlignment="1">
      <alignment vertical="center" wrapText="1"/>
    </xf>
    <xf numFmtId="0" fontId="23" fillId="3" borderId="1" xfId="4" applyNumberFormat="1" applyFont="1" applyFill="1" applyBorder="1">
      <alignment vertical="center"/>
    </xf>
    <xf numFmtId="0" fontId="18" fillId="3" borderId="6" xfId="4" applyNumberFormat="1" applyFont="1" applyFill="1" applyBorder="1">
      <alignment vertical="center"/>
    </xf>
    <xf numFmtId="0" fontId="11" fillId="0" borderId="1" xfId="4" applyNumberFormat="1" applyFont="1" applyBorder="1">
      <alignment vertical="center"/>
    </xf>
    <xf numFmtId="0" fontId="11" fillId="0" borderId="22" xfId="4" applyNumberFormat="1" applyFont="1" applyBorder="1">
      <alignment vertical="center"/>
    </xf>
    <xf numFmtId="0" fontId="11" fillId="0" borderId="23" xfId="4" applyNumberFormat="1" applyFont="1" applyBorder="1">
      <alignment vertical="center"/>
    </xf>
    <xf numFmtId="0" fontId="23" fillId="3" borderId="23" xfId="4" applyNumberFormat="1" applyFont="1" applyFill="1" applyBorder="1">
      <alignment vertical="center"/>
    </xf>
    <xf numFmtId="0" fontId="18" fillId="3" borderId="24" xfId="4" applyNumberFormat="1" applyFont="1" applyFill="1" applyBorder="1">
      <alignment vertical="center"/>
    </xf>
    <xf numFmtId="0" fontId="23" fillId="3" borderId="7" xfId="4" applyNumberFormat="1" applyFont="1" applyFill="1" applyBorder="1">
      <alignment vertical="center"/>
    </xf>
    <xf numFmtId="0" fontId="18" fillId="3" borderId="8" xfId="4" applyNumberFormat="1" applyFont="1" applyFill="1" applyBorder="1">
      <alignment vertical="center"/>
    </xf>
    <xf numFmtId="0" fontId="11" fillId="4" borderId="1" xfId="4" applyNumberFormat="1" applyFont="1" applyFill="1" applyBorder="1" applyAlignment="1">
      <alignment horizontal="left" vertical="center" wrapText="1"/>
    </xf>
    <xf numFmtId="0" fontId="11" fillId="4" borderId="1" xfId="4" applyNumberFormat="1" applyFont="1" applyFill="1" applyBorder="1" applyAlignment="1">
      <alignment horizontal="left" vertical="center"/>
    </xf>
    <xf numFmtId="0" fontId="11" fillId="0" borderId="0" xfId="4" applyNumberFormat="1" applyFont="1" applyAlignment="1"/>
    <xf numFmtId="0" fontId="5" fillId="6" borderId="1" xfId="4" applyNumberFormat="1" applyFont="1" applyFill="1" applyBorder="1" applyAlignment="1">
      <alignment horizontal="center" vertical="center" wrapText="1"/>
    </xf>
    <xf numFmtId="0" fontId="5" fillId="6" borderId="19" xfId="4" applyNumberFormat="1" applyFont="1" applyFill="1" applyBorder="1" applyAlignment="1">
      <alignment horizontal="center" vertical="center" wrapText="1"/>
    </xf>
    <xf numFmtId="0" fontId="15" fillId="8" borderId="1" xfId="4" applyNumberFormat="1" applyFont="1" applyFill="1" applyBorder="1">
      <alignment vertical="center"/>
    </xf>
    <xf numFmtId="0" fontId="12" fillId="8" borderId="1" xfId="4" applyNumberFormat="1" applyFont="1" applyFill="1" applyBorder="1">
      <alignment vertical="center"/>
    </xf>
    <xf numFmtId="0" fontId="0" fillId="8" borderId="18" xfId="4" applyNumberFormat="1" applyFont="1" applyFill="1" applyBorder="1">
      <alignment vertical="center"/>
    </xf>
    <xf numFmtId="0" fontId="15" fillId="8" borderId="1" xfId="4" applyNumberFormat="1" applyFont="1" applyFill="1" applyBorder="1" applyAlignment="1">
      <alignment horizontal="right" vertical="center"/>
    </xf>
    <xf numFmtId="9" fontId="0" fillId="8" borderId="1" xfId="5" applyFont="1" applyFill="1" applyBorder="1">
      <alignment vertical="center"/>
    </xf>
    <xf numFmtId="0" fontId="0" fillId="0" borderId="0" xfId="0" applyAlignment="1">
      <alignment horizontal="left" vertical="center" indent="1"/>
    </xf>
    <xf numFmtId="0" fontId="13" fillId="9" borderId="1" xfId="0" applyFont="1" applyFill="1" applyBorder="1" applyAlignment="1">
      <alignment horizontal="center" vertical="center" wrapText="1"/>
    </xf>
    <xf numFmtId="0" fontId="6" fillId="0" borderId="1" xfId="7" applyNumberFormat="1" applyBorder="1">
      <alignment vertical="center"/>
    </xf>
    <xf numFmtId="0" fontId="24" fillId="0" borderId="0" xfId="4" applyNumberFormat="1" applyFont="1">
      <alignment vertical="center"/>
    </xf>
    <xf numFmtId="0" fontId="24" fillId="0" borderId="0" xfId="0" applyFont="1" applyAlignment="1">
      <alignment horizontal="left" vertical="center" indent="1"/>
    </xf>
    <xf numFmtId="0" fontId="11" fillId="0" borderId="13" xfId="4" applyNumberFormat="1" applyFont="1" applyBorder="1" applyAlignment="1">
      <alignment vertical="center"/>
    </xf>
    <xf numFmtId="0" fontId="11" fillId="0" borderId="7" xfId="4" applyNumberFormat="1" applyFont="1" applyBorder="1" applyAlignment="1">
      <alignment vertical="center"/>
    </xf>
    <xf numFmtId="0" fontId="5" fillId="6" borderId="14" xfId="4" applyNumberFormat="1" applyFont="1" applyFill="1" applyBorder="1" applyAlignment="1">
      <alignment horizontal="center" vertical="center" wrapText="1"/>
    </xf>
    <xf numFmtId="0" fontId="5" fillId="6" borderId="18" xfId="4" applyNumberFormat="1" applyFont="1" applyFill="1" applyBorder="1" applyAlignment="1">
      <alignment horizontal="center" vertical="center" wrapText="1"/>
    </xf>
    <xf numFmtId="0" fontId="5" fillId="6" borderId="14" xfId="4" applyNumberFormat="1" applyFont="1" applyFill="1" applyBorder="1" applyAlignment="1">
      <alignment horizontal="center" vertical="center"/>
    </xf>
    <xf numFmtId="0" fontId="5" fillId="6" borderId="18" xfId="4" applyNumberFormat="1" applyFont="1" applyFill="1" applyBorder="1" applyAlignment="1">
      <alignment horizontal="center" vertical="center"/>
    </xf>
    <xf numFmtId="0" fontId="5" fillId="6" borderId="15" xfId="4" applyNumberFormat="1" applyFont="1" applyFill="1" applyBorder="1" applyAlignment="1">
      <alignment horizontal="center" vertical="center" wrapText="1"/>
    </xf>
    <xf numFmtId="0" fontId="5" fillId="6" borderId="16" xfId="4" applyNumberFormat="1" applyFont="1" applyFill="1" applyBorder="1" applyAlignment="1">
      <alignment horizontal="center" vertical="center" wrapText="1"/>
    </xf>
    <xf numFmtId="0" fontId="5" fillId="6" borderId="17" xfId="4" applyNumberFormat="1" applyFont="1" applyFill="1" applyBorder="1" applyAlignment="1">
      <alignment horizontal="center" vertical="center" wrapText="1"/>
    </xf>
    <xf numFmtId="0" fontId="5" fillId="6" borderId="20" xfId="4" applyNumberFormat="1" applyFont="1" applyFill="1" applyBorder="1" applyAlignment="1">
      <alignment horizontal="center" vertical="center" wrapText="1"/>
    </xf>
    <xf numFmtId="0" fontId="5" fillId="6" borderId="21" xfId="4" applyNumberFormat="1" applyFont="1" applyFill="1" applyBorder="1" applyAlignment="1">
      <alignment horizontal="center" vertical="center" wrapText="1"/>
    </xf>
    <xf numFmtId="0" fontId="5" fillId="6" borderId="0" xfId="4" applyNumberFormat="1" applyFont="1" applyFill="1" applyAlignment="1">
      <alignment horizontal="center" vertical="center" wrapText="1"/>
    </xf>
    <xf numFmtId="0" fontId="5" fillId="6" borderId="12" xfId="4" applyNumberFormat="1" applyFont="1" applyFill="1" applyBorder="1" applyAlignment="1">
      <alignment horizontal="center" vertical="center" wrapText="1"/>
    </xf>
    <xf numFmtId="0" fontId="5" fillId="6" borderId="9" xfId="4" applyNumberFormat="1" applyFont="1" applyFill="1" applyBorder="1" applyAlignment="1">
      <alignment horizontal="center" vertical="center" wrapText="1"/>
    </xf>
    <xf numFmtId="0" fontId="5" fillId="6" borderId="10" xfId="4" applyNumberFormat="1" applyFont="1" applyFill="1" applyBorder="1" applyAlignment="1">
      <alignment horizontal="center" vertical="center" wrapText="1"/>
    </xf>
    <xf numFmtId="0" fontId="5" fillId="6" borderId="11" xfId="4" applyNumberFormat="1" applyFont="1" applyFill="1" applyBorder="1" applyAlignment="1">
      <alignment horizontal="center" vertical="center" wrapText="1"/>
    </xf>
    <xf numFmtId="0" fontId="5" fillId="6" borderId="1" xfId="4" applyNumberFormat="1" applyFont="1" applyFill="1" applyBorder="1" applyAlignment="1">
      <alignment horizontal="center" vertical="center" wrapText="1"/>
    </xf>
    <xf numFmtId="0" fontId="5" fillId="6" borderId="1" xfId="4" applyNumberFormat="1" applyFont="1" applyFill="1" applyBorder="1" applyAlignment="1">
      <alignment horizontal="center" vertical="center"/>
    </xf>
    <xf numFmtId="0" fontId="5" fillId="2" borderId="1" xfId="4" applyNumberFormat="1" applyFont="1" applyFill="1" applyBorder="1" applyAlignment="1">
      <alignment horizontal="center" vertical="center"/>
    </xf>
    <xf numFmtId="0" fontId="5" fillId="2" borderId="16" xfId="4" applyNumberFormat="1" applyFont="1" applyFill="1" applyBorder="1" applyAlignment="1">
      <alignment horizontal="center" vertical="center" wrapText="1"/>
    </xf>
    <xf numFmtId="0" fontId="5" fillId="2" borderId="17" xfId="4" applyNumberFormat="1" applyFont="1" applyFill="1" applyBorder="1" applyAlignment="1">
      <alignment horizontal="center" vertical="center" wrapText="1"/>
    </xf>
    <xf numFmtId="0" fontId="5" fillId="6" borderId="15" xfId="4" applyNumberFormat="1" applyFont="1" applyFill="1" applyBorder="1" applyAlignment="1">
      <alignment horizontal="center" vertical="center"/>
    </xf>
    <xf numFmtId="0" fontId="5" fillId="6" borderId="16" xfId="4" applyNumberFormat="1" applyFont="1" applyFill="1" applyBorder="1" applyAlignment="1">
      <alignment horizontal="center" vertical="center"/>
    </xf>
  </cellXfs>
  <cellStyles count="8">
    <cellStyle name="Hyperlink" xfId="1" xr:uid="{00000000-000B-0000-0000-000008000000}"/>
    <cellStyle name="パーセント" xfId="5" builtinId="5"/>
    <cellStyle name="ハイパーリンク" xfId="7" builtinId="8"/>
    <cellStyle name="桁区切り" xfId="4" builtinId="6"/>
    <cellStyle name="標準" xfId="0" builtinId="0"/>
    <cellStyle name="標準 2" xfId="3" xr:uid="{022506B4-DACE-4898-B189-B6E07ED0D447}"/>
    <cellStyle name="標準 2 2" xfId="2" xr:uid="{34793E95-3967-4F49-A263-F72758A7F1C5}"/>
    <cellStyle name="標準 7" xfId="6" xr:uid="{F4372D16-91C3-49C6-9ABF-ED939ADA80C5}"/>
  </cellStyles>
  <dxfs count="125">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ont>
        <b val="0"/>
        <i val="0"/>
        <strike val="0"/>
        <condense val="0"/>
        <extend val="0"/>
        <outline val="0"/>
        <shadow val="0"/>
        <u val="none"/>
        <vertAlign val="baseline"/>
        <sz val="11"/>
        <color rgb="FF000000"/>
        <name val="Meiryo UI"/>
        <family val="3"/>
        <charset val="128"/>
        <scheme val="minor"/>
      </font>
      <numFmt numFmtId="0" formatCode="General"/>
      <alignment horizontal="general" vertical="bottom"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i val="0"/>
        <strike val="0"/>
        <condense val="0"/>
        <extend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strike val="0"/>
        <outline val="0"/>
        <shadow val="0"/>
        <u val="none"/>
        <vertAlign val="baseline"/>
        <sz val="11"/>
        <color rgb="FF00B050"/>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i val="0"/>
        <strike val="0"/>
        <condense val="0"/>
        <extend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i val="0"/>
        <strike val="0"/>
        <condense val="0"/>
        <extend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i val="0"/>
        <strike val="0"/>
        <condense val="0"/>
        <extend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i val="0"/>
        <strike val="0"/>
        <condense val="0"/>
        <extend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strike val="0"/>
        <outline val="0"/>
        <shadow val="0"/>
        <u val="none"/>
        <vertAlign val="baseline"/>
        <sz val="11"/>
        <color rgb="FF00B050"/>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strike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i val="0"/>
        <strike val="0"/>
        <condense val="0"/>
        <extend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i val="0"/>
        <strike val="0"/>
        <condense val="0"/>
        <extend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strike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strike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b val="0"/>
        <i val="0"/>
        <strike val="0"/>
        <condense val="0"/>
        <extend val="0"/>
        <outline val="0"/>
        <shadow val="0"/>
        <u val="none"/>
        <vertAlign val="baseline"/>
        <sz val="11"/>
        <color theme="1"/>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strike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s>
  <tableStyles count="0" defaultPivotStyle="PivotStyleLight16"/>
  <colors>
    <mruColors>
      <color rgb="FF00478B"/>
      <color rgb="FF1E6ECA"/>
      <color rgb="FFE2EBF8"/>
      <color rgb="FFFE7669"/>
      <color rgb="FFEF68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39</xdr:row>
      <xdr:rowOff>49116</xdr:rowOff>
    </xdr:from>
    <xdr:to>
      <xdr:col>8</xdr:col>
      <xdr:colOff>132718</xdr:colOff>
      <xdr:row>50</xdr:row>
      <xdr:rowOff>93676</xdr:rowOff>
    </xdr:to>
    <xdr:pic>
      <xdr:nvPicPr>
        <xdr:cNvPr id="2" name="図 1">
          <a:extLst>
            <a:ext uri="{FF2B5EF4-FFF2-40B4-BE49-F238E27FC236}">
              <a16:creationId xmlns:a16="http://schemas.microsoft.com/office/drawing/2014/main" id="{82EC9E34-9CF3-B094-E311-EB5FFB77DDBF}"/>
            </a:ext>
          </a:extLst>
        </xdr:cNvPr>
        <xdr:cNvPicPr>
          <a:picLocks noChangeAspect="1"/>
        </xdr:cNvPicPr>
      </xdr:nvPicPr>
      <xdr:blipFill>
        <a:blip xmlns:r="http://schemas.openxmlformats.org/officeDocument/2006/relationships" r:embed="rId1"/>
        <a:stretch>
          <a:fillRect/>
        </a:stretch>
      </xdr:blipFill>
      <xdr:spPr>
        <a:xfrm>
          <a:off x="266700" y="7478616"/>
          <a:ext cx="8246113" cy="214387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rechromacojp.sharepoint.com/sites/msteams_aa9ada/Shared%20Documents/02_&#12487;&#12522;&#12496;&#12522;&#12540;&#36039;&#26009;&#12486;&#12531;&#12503;&#12524;/3.%20&#25351;&#27161;&#12392;&#30446;&#27161;/Scope12/Scope1,2_&#20837;&#21147;&#29992;v3-&#25913;&#21892;&#20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管理(顧客送付時には削除)"/>
      <sheetName val="基本情報"/>
      <sheetName val="入力シート"/>
      <sheetName val="使用量推計"/>
      <sheetName val="入力規則リスト"/>
      <sheetName val="推計用DB"/>
      <sheetName val="Scope1,2_入力用v3-改善中"/>
    </sheetNames>
    <sheetDataSet>
      <sheetData sheetId="0"/>
      <sheetData sheetId="1"/>
      <sheetData sheetId="2"/>
      <sheetData sheetId="3"/>
      <sheetData sheetId="4"/>
      <sheetData sheetId="5"/>
      <sheetData sheetId="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84172BE5-0EE8-44F1-A94E-854E15BA48DF}" name="テーブル9" displayName="テーブル9" ref="B3:H52" totalsRowShown="0" headerRowDxfId="124" dataDxfId="123" headerRowCellStyle="桁区切り" dataCellStyle="桁区切り">
  <autoFilter ref="B3:H52" xr:uid="{84172BE5-0EE8-44F1-A94E-854E15BA48DF}"/>
  <tableColumns count="7">
    <tableColumn id="1" xr3:uid="{D2E91C7C-7D16-4693-9C9F-BA5F28289BFE}" name="No" dataDxfId="122" dataCellStyle="桁区切り"/>
    <tableColumn id="6" xr3:uid="{FFD3CDBA-E0C2-4160-B783-94D179519AE7}" name="係数名" dataDxfId="121" dataCellStyle="桁区切り"/>
    <tableColumn id="2" xr3:uid="{116F2760-3A25-4A94-B8DD-D40C5D32986E}" name="数値" dataDxfId="120" dataCellStyle="桁区切り"/>
    <tableColumn id="3" xr3:uid="{68E20698-0D9B-4D5E-A249-6E9EDD572CCB}" name="単位" dataDxfId="119" dataCellStyle="桁区切り"/>
    <tableColumn id="4" xr3:uid="{A48858AD-36A8-4512-BDD2-1B779FE02ED3}" name="出典" dataDxfId="118" dataCellStyle="桁区切り"/>
    <tableColumn id="5" xr3:uid="{8E4A73A8-8A8C-4D3D-9106-FCBF82250C47}" name="利用カテゴリ" dataDxfId="117" dataCellStyle="桁区切り"/>
    <tableColumn id="7" xr3:uid="{010E7F0A-56B9-45CE-820E-5570C8FDCB96}" name="更新頻度" dataDxfId="116" dataCellStyle="桁区切り"/>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86CBF31-A2F4-4A4E-B282-23196AE54F90}" name="テーブル39" displayName="テーブル39" ref="B2:G18" totalsRowShown="0" headerRowDxfId="44" dataDxfId="43" headerRowCellStyle="桁区切り" dataCellStyle="桁区切り">
  <autoFilter ref="B2:G18" xr:uid="{F86CBF31-A2F4-4A4E-B282-23196AE54F90}"/>
  <tableColumns count="6">
    <tableColumn id="1" xr3:uid="{AA44C71B-35CF-4563-820F-86D3EBE7752D}" name="No" dataDxfId="42" dataCellStyle="桁区切り"/>
    <tableColumn id="2" xr3:uid="{85AE2256-1784-4C81-8985-6EAA148ECBC8}" name="原単位種類" dataDxfId="41" dataCellStyle="桁区切り"/>
    <tableColumn id="3" xr3:uid="{2B78C568-BA71-4555-B5FF-2F5404234896}" name="係数名" dataDxfId="40" dataCellStyle="桁区切り"/>
    <tableColumn id="6" xr3:uid="{72FE5FA2-7F2D-4078-8822-A1408F3367B9}" name="数値" dataDxfId="39" dataCellStyle="桁区切り">
      <calculatedColumnFormula>_xlfn.XLOOKUP($D3,テーブル9[係数名],テーブル9[数値])</calculatedColumnFormula>
    </tableColumn>
    <tableColumn id="7" xr3:uid="{8C7FA223-D59B-46FD-9F65-133FAF910F29}" name="単位" dataDxfId="38" dataCellStyle="桁区切り">
      <calculatedColumnFormula>_xlfn.XLOOKUP($D3,テーブル9[係数名],テーブル9[単位])</calculatedColumnFormula>
    </tableColumn>
    <tableColumn id="8" xr3:uid="{B0E36E8A-7E9F-4728-9BED-015A55EFC032}" name="出典" dataDxfId="37" dataCellStyle="桁区切り">
      <calculatedColumnFormula>_xlfn.XLOOKUP($D3,テーブル9[係数名],テーブル9[出典])</calculatedColumnFormula>
    </tableColumn>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516BF59-6F0F-40D3-AEFD-2EDB824250B5}" name="テーブル3911" displayName="テーブル3911" ref="B2:G43" totalsRowShown="0" headerRowDxfId="36" dataDxfId="35" headerRowCellStyle="桁区切り" dataCellStyle="桁区切り">
  <autoFilter ref="B2:G43" xr:uid="{0516BF59-6F0F-40D3-AEFD-2EDB824250B5}"/>
  <tableColumns count="6">
    <tableColumn id="1" xr3:uid="{28207BAD-7ACC-4026-A9A0-B8F8A07EE343}" name="No" dataDxfId="34" dataCellStyle="桁区切り"/>
    <tableColumn id="2" xr3:uid="{8AB6F023-9D4A-4C63-9EB5-D3E661409C26}" name="対象" dataDxfId="33" dataCellStyle="桁区切り"/>
    <tableColumn id="3" xr3:uid="{0D80B4BF-AFE0-4BA3-B08A-F09E2640A390}" name="係数名" dataDxfId="32" dataCellStyle="桁区切り"/>
    <tableColumn id="6" xr3:uid="{0BE0C885-BB90-4724-A8DA-1B37B7136607}" name="数値" dataDxfId="31" dataCellStyle="桁区切り">
      <calculatedColumnFormula>_xlfn.XLOOKUP($D3,テーブル9[係数名],テーブル9[数値])</calculatedColumnFormula>
    </tableColumn>
    <tableColumn id="7" xr3:uid="{7C2F4FFE-6D87-4331-960F-37503FE52802}" name="単位" dataDxfId="30" dataCellStyle="桁区切り">
      <calculatedColumnFormula>_xlfn.XLOOKUP($D3,テーブル9[係数名],テーブル9[単位])</calculatedColumnFormula>
    </tableColumn>
    <tableColumn id="8" xr3:uid="{30D8D8FA-5DC7-4C09-9561-9C680273C163}" name="出典" dataDxfId="29" dataCellStyle="桁区切り">
      <calculatedColumnFormula>_xlfn.XLOOKUP($D3,テーブル9[係数名],テーブル9[出典])</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E799151-E2FE-434A-8531-5ECD7071E424}" name="テーブル1" displayName="テーブル1" ref="B3:I1615" totalsRowShown="0" headerRowDxfId="115" dataDxfId="114" headerRowCellStyle="桁区切り" dataCellStyle="桁区切り">
  <autoFilter ref="B3:I1615" xr:uid="{8E799151-E2FE-434A-8531-5ECD7071E424}"/>
  <tableColumns count="8">
    <tableColumn id="1" xr3:uid="{7E5CE861-FAE3-4637-97C0-8A59AD2846A8}" name="No" dataDxfId="113" dataCellStyle="桁区切り"/>
    <tableColumn id="9" xr3:uid="{F1C7A411-265A-4D1E-A0D8-DAAE31DB6C09}" name="原単位種類" dataDxfId="112" dataCellStyle="桁区切り"/>
    <tableColumn id="6" xr3:uid="{10EC73A9-B5DE-469A-9E86-4AD07F7423E0}" name="列コード" dataDxfId="111" dataCellStyle="桁区切り"/>
    <tableColumn id="2" xr3:uid="{F55D69BE-2F8E-4DCB-984F-FEFABAA65D27}" name="部門名" dataDxfId="110" dataCellStyle="桁区切り"/>
    <tableColumn id="3" xr3:uid="{3D9FC4A8-B78D-4F9B-9061-EB363253AF6E}" name="購入先" dataDxfId="109" dataCellStyle="桁区切り"/>
    <tableColumn id="4" xr3:uid="{03A9C7AF-26A4-408C-8964-D06B508D87BC}" name="数値" dataDxfId="108" dataCellStyle="桁区切り"/>
    <tableColumn id="5" xr3:uid="{38F37A90-E3F9-4A6E-8A54-3D992CE5ED10}" name="単位" dataDxfId="107" dataCellStyle="桁区切り"/>
    <tableColumn id="7" xr3:uid="{3DB65AF6-AC22-4470-A73B-A249BA122BB3}" name="出典" dataDxfId="106" dataCellStyle="桁区切り"/>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410D6CD-CE3C-4B79-8FB3-989B7928ED72}" name="テーブル13" displayName="テーブル13" ref="B2:G150" totalsRowShown="0" headerRowDxfId="105" dataDxfId="104" headerRowCellStyle="桁区切り" dataCellStyle="桁区切り">
  <autoFilter ref="B2:G150" xr:uid="{2410D6CD-CE3C-4B79-8FB3-989B7928ED72}"/>
  <tableColumns count="6">
    <tableColumn id="1" xr3:uid="{0B6C31E9-29B7-41D4-AE18-203BDDF8A368}" name="No" dataDxfId="103" dataCellStyle="桁区切り"/>
    <tableColumn id="7" xr3:uid="{A2B50B96-DB75-4677-A127-4AAD7F94219B}" name="大分類" dataDxfId="102" dataCellStyle="桁区切り"/>
    <tableColumn id="2" xr3:uid="{A8ED74A2-560C-4F03-9EB3-ACA55833AF0F}" name="中分類" dataDxfId="101" dataCellStyle="桁区切り"/>
    <tableColumn id="4" xr3:uid="{F1AACE4E-002D-4A5E-95B1-C4341388211F}" name="数値" dataDxfId="100" dataCellStyle="桁区切り"/>
    <tableColumn id="5" xr3:uid="{F66F375A-EC82-4288-8EB4-4DEB232988E2}" name="単位" dataDxfId="99" dataCellStyle="桁区切り"/>
    <tableColumn id="8" xr3:uid="{67656F78-5B8D-45BE-8732-22DFA796D893}" name="出典" dataDxfId="98" dataCellStyle="桁区切り"/>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31E3C63-2414-4E72-9A92-22B360ABE32E}" name="テーブル11" displayName="テーブル11" ref="B2:F10" totalsRowShown="0" headerRowDxfId="97" dataDxfId="96" headerRowCellStyle="桁区切り" dataCellStyle="桁区切り">
  <autoFilter ref="B2:F10" xr:uid="{C31E3C63-2414-4E72-9A92-22B360ABE32E}"/>
  <tableColumns count="5">
    <tableColumn id="1" xr3:uid="{8F95C769-7B8C-4FB8-9A9D-37BAFA4D3A11}" name="No" dataDxfId="95" dataCellStyle="桁区切り"/>
    <tableColumn id="2" xr3:uid="{4652E57D-C43F-495D-ACB0-0AD897D0CE95}" name="エネルギー種類" dataDxfId="94" dataCellStyle="桁区切り"/>
    <tableColumn id="3" xr3:uid="{A7463728-DC14-4863-8F4A-E36851CE792A}" name="数値" dataDxfId="93" dataCellStyle="桁区切り"/>
    <tableColumn id="4" xr3:uid="{C66FC78E-9EBC-459B-8CE9-AC912F1AC258}" name="単位" dataDxfId="92" dataCellStyle="桁区切り"/>
    <tableColumn id="5" xr3:uid="{AB304BDE-25CF-425F-9728-DE70BB8173BB}" name="出典" dataDxfId="91" dataCellStyle="桁区切り"/>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3A2CFA-3BF8-456E-AFC2-483D2B1A88D1}" name="テーブル37" displayName="テーブル37" ref="B3:H26" totalsRowShown="0" headerRowDxfId="90" dataDxfId="89" headerRowCellStyle="桁区切り" dataCellStyle="桁区切り">
  <autoFilter ref="B3:H26" xr:uid="{ED3A2CFA-3BF8-456E-AFC2-483D2B1A88D1}"/>
  <tableColumns count="7">
    <tableColumn id="1" xr3:uid="{98AB252D-D91D-4D87-BC04-8F4B894669B3}" name="No" dataDxfId="88" dataCellStyle="桁区切り"/>
    <tableColumn id="2" xr3:uid="{1021DA36-E0E4-442E-93AA-CA18ED131D46}" name="原単位種類" dataDxfId="87" dataCellStyle="桁区切り"/>
    <tableColumn id="3" xr3:uid="{C6C14FB8-097D-4257-A6D0-0E6F4B876553}" name="係数名" dataDxfId="86" dataCellStyle="桁区切り"/>
    <tableColumn id="4" xr3:uid="{CD648BB4-A4B9-487F-9FD8-9A1F0BBD4F1C}" name="燃費基準" dataDxfId="85" dataCellStyle="桁区切り"/>
    <tableColumn id="6" xr3:uid="{AB8F3C80-036E-4D3B-B8A5-F8C9CF42478B}" name="数値" dataDxfId="84" dataCellStyle="桁区切り"/>
    <tableColumn id="7" xr3:uid="{A8E1E86C-0BCA-4A81-8D69-51D144070C93}" name="単位" dataDxfId="83" dataCellStyle="桁区切り"/>
    <tableColumn id="8" xr3:uid="{8456206A-C4AB-478D-A7C2-9A3F385D7ECE}" name="出典" dataDxfId="82" dataCellStyle="桁区切り"/>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542E010-2D45-4BE5-A783-4D8A9234775D}" name="テーブル7" displayName="テーブル7" ref="B31:I38" totalsRowShown="0" headerRowDxfId="81" dataDxfId="80" headerRowCellStyle="桁区切り" dataCellStyle="桁区切り">
  <autoFilter ref="B31:I38" xr:uid="{5542E010-2D45-4BE5-A783-4D8A9234775D}"/>
  <tableColumns count="8">
    <tableColumn id="1" xr3:uid="{446C8A60-8107-4EF6-AD8E-F067250BB8C6}" name="No" dataDxfId="79" dataCellStyle="桁区切り"/>
    <tableColumn id="2" xr3:uid="{D5A3CFFD-FBC2-4EE9-B8B6-44B2EC6581E6}" name="燃料種別" dataDxfId="78" dataCellStyle="桁区切り"/>
    <tableColumn id="3" xr3:uid="{F83AB607-6334-4B95-97D0-88F623FC8A01}" name="燃費基準" dataDxfId="77" dataCellStyle="桁区切り"/>
    <tableColumn id="4" xr3:uid="{25740D87-50AE-48E8-8316-94F2DCF44E23}" name="係数A" dataDxfId="76" dataCellStyle="桁区切り"/>
    <tableColumn id="5" xr3:uid="{C705B3CC-F4D5-4729-8D22-47BF5A5E3F85}" name="係数B" dataDxfId="75" dataCellStyle="桁区切り"/>
    <tableColumn id="6" xr3:uid="{581B2233-F049-4096-8408-88144EE4E545}" name="係数C" dataDxfId="74" dataCellStyle="桁区切り"/>
    <tableColumn id="7" xr3:uid="{2DE9AE06-80FA-40F5-9C02-E772743CD8D1}" name="燃料" dataDxfId="73" dataCellStyle="桁区切り"/>
    <tableColumn id="8" xr3:uid="{FB8C5E1D-6ABF-4E37-9BF9-00D1D1CA3ED4}" name="燃料係数" dataDxfId="72" dataCellStyle="桁区切り">
      <calculatedColumnFormula>_xlfn.XLOOKUP(テーブル7[[#This Row],[燃料]],テーブル9[係数名],テーブル9[数値])</calculatedColumnFormula>
    </tableColumn>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6F2E9FF-977D-40A7-ABC5-8D7D957068FB}" name="テーブル3" displayName="テーブル3" ref="B2:I112" totalsRowShown="0" headerRowDxfId="71" dataDxfId="70" headerRowCellStyle="桁区切り" dataCellStyle="桁区切り">
  <autoFilter ref="B2:I112" xr:uid="{16F2E9FF-977D-40A7-ABC5-8D7D957068FB}"/>
  <tableColumns count="8">
    <tableColumn id="1" xr3:uid="{2DE5724F-C131-4AE3-8C81-D37E31095515}" name="No" dataDxfId="69" dataCellStyle="桁区切り"/>
    <tableColumn id="2" xr3:uid="{0EEDFAA8-C47C-42BC-9D79-02609FA94D72}" name="原単位種類" dataDxfId="68" dataCellStyle="桁区切り"/>
    <tableColumn id="3" xr3:uid="{0DD1D328-3763-458B-94DA-AB647323B14F}" name="廃棄物種類" dataDxfId="67" dataCellStyle="桁区切り"/>
    <tableColumn id="4" xr3:uid="{DDA3D771-4EC2-480F-8138-0399A830B33A}" name="処理方法" dataDxfId="66" dataCellStyle="桁区切り"/>
    <tableColumn id="5" xr3:uid="{961D8705-4C0F-410E-AB66-EB7996427226}" name="輸送段階" dataDxfId="65" dataCellStyle="桁区切り"/>
    <tableColumn id="6" xr3:uid="{97B86545-C685-4C0B-9E86-6CAC5607BD44}" name="数値" dataDxfId="64" dataCellStyle="桁区切り"/>
    <tableColumn id="7" xr3:uid="{0A5FFA32-4B29-4E4E-B9FE-3BCC71027208}" name="単位" dataDxfId="63" dataCellStyle="桁区切り"/>
    <tableColumn id="8" xr3:uid="{11BB898F-4B27-434D-8E74-A92779269652}" name="出典" dataDxfId="62" dataCellStyle="桁区切り"/>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84FD0D7-1DB4-4D35-96A3-52F5E5EADD30}" name="テーブル356" displayName="テーブル356" ref="B2:H15" totalsRowShown="0" headerRowDxfId="61" dataDxfId="60" headerRowCellStyle="桁区切り" dataCellStyle="桁区切り">
  <autoFilter ref="B2:H15" xr:uid="{C84FD0D7-1DB4-4D35-96A3-52F5E5EADD30}"/>
  <tableColumns count="7">
    <tableColumn id="1" xr3:uid="{0451EB7E-5230-4B4F-9749-280C78F3189D}" name="No" dataDxfId="59" dataCellStyle="桁区切り"/>
    <tableColumn id="2" xr3:uid="{2813BCC2-A254-491B-A240-5C25223F5589}" name="原単位種類" dataDxfId="58" dataCellStyle="桁区切り"/>
    <tableColumn id="3" xr3:uid="{14F95AD6-DDB8-4FDE-A908-EB1367374814}" name="係数名" dataDxfId="57" dataCellStyle="桁区切り"/>
    <tableColumn id="9" xr3:uid="{A1353E27-0E5D-4171-A207-9D46EEDDFB2A}" name="算定対象" dataDxfId="56" dataCellStyle="桁区切り"/>
    <tableColumn id="6" xr3:uid="{43308DF8-5C0A-4AAF-ACD0-8B29F8F04892}" name="数値" dataDxfId="55" dataCellStyle="桁区切り"/>
    <tableColumn id="7" xr3:uid="{DE8EC093-CCC4-4D1E-97BA-50ABF68BB35D}" name="単位" dataDxfId="54" dataCellStyle="桁区切り"/>
    <tableColumn id="8" xr3:uid="{B103B0AC-A61D-460F-837E-8149F3A9AFCB}" name="出典" dataDxfId="53" dataCellStyle="桁区切り"/>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269CCEF-D5E6-429B-B8B9-BF8C8DF24E97}" name="テーブル35" displayName="テーブル35" ref="B2:G19" totalsRowShown="0" headerRowDxfId="52" dataDxfId="51" headerRowCellStyle="桁区切り" dataCellStyle="桁区切り">
  <autoFilter ref="B2:G19" xr:uid="{F269CCEF-D5E6-429B-B8B9-BF8C8DF24E97}"/>
  <tableColumns count="6">
    <tableColumn id="1" xr3:uid="{AE11B180-5026-44E0-BB89-66AE86832223}" name="No" dataDxfId="50" dataCellStyle="桁区切り"/>
    <tableColumn id="2" xr3:uid="{2B78FBF5-904F-431B-8734-262C28725119}" name="原単位種類" dataDxfId="49" dataCellStyle="桁区切り"/>
    <tableColumn id="3" xr3:uid="{7E395188-B1C5-4A08-9414-18067919D6C3}" name="係数名" dataDxfId="48" dataCellStyle="桁区切り"/>
    <tableColumn id="6" xr3:uid="{4EC0474E-A592-4356-A6FD-BC2DECB7ABBB}" name="数値" dataDxfId="47" dataCellStyle="桁区切り"/>
    <tableColumn id="7" xr3:uid="{4AA35C9C-AE2D-4015-9F4C-14039870B16E}" name="単位" dataDxfId="46" dataCellStyle="桁区切り"/>
    <tableColumn id="8" xr3:uid="{AEBC199F-462D-4EE4-808F-32B5C7186CA1}" name="出典" dataDxfId="45" dataCellStyle="桁区切り"/>
  </tableColumns>
  <tableStyleInfo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リクロマ">
      <a:majorFont>
        <a:latin typeface="Times New Roman"/>
        <a:ea typeface="Meiryo UI"/>
        <a:cs typeface=""/>
      </a:majorFont>
      <a:minorFont>
        <a:latin typeface="Times New Roman"/>
        <a:ea typeface="Meiryo UI"/>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10" dT="2025-08-22T04:59:12.38" personId="{00000000-0000-0000-0000-000000000000}" id="{C9DB2055-25D9-4397-AE5E-FE3B908A90F6}">
    <text xml:space="preserve">環境省_購入金額：購入金額に基づき算定する場合に選択、環境省DB【5産連表DB】の係数を使用します。
その他：購入物量で算定する場合やIDEA等の他の排出原単位データベースを使用する場合に選択します。
</text>
  </threadedComment>
  <threadedComment ref="D11" dT="2025-08-22T05:02:37.53" personId="{00000000-0000-0000-0000-000000000000}" id="{6F25AFCF-F43C-4E63-907B-0A2AD21B38CB}">
    <text>排出係数の単位と整合するように値を入力ください。</text>
  </threadedComment>
  <threadedComment ref="F11" dT="2025-08-22T05:00:12.54" personId="{00000000-0000-0000-0000-000000000000}" id="{F3BE49F7-A464-496F-9531-4449514243D6}">
    <text>産業連関表の産業分類に基づいて係数が分かれています。購入した製品・サービスが含まれる分類の係数を選択します。</text>
  </threadedComment>
  <threadedComment ref="G11" dT="2025-08-22T05:02:07.30" personId="{00000000-0000-0000-0000-000000000000}" id="{E6E168F7-670A-42B7-BAC9-33E4D8ECD4CE}">
    <text>メーカーからの購入の場合は「メーカー（生産者価格）」を選択し、商社や小売りからの購入の場合は「商社・小売り（購入者価格）」を選択する</text>
  </threadedComment>
</ThreadedComments>
</file>

<file path=xl/threadedComments/threadedComment10.xml><?xml version="1.0" encoding="utf-8"?>
<ThreadedComments xmlns="http://schemas.microsoft.com/office/spreadsheetml/2018/threadedcomments" xmlns:x="http://schemas.openxmlformats.org/spreadsheetml/2006/main">
  <threadedComment ref="E10" dT="2025-08-25T02:30:12.69" personId="{00000000-0000-0000-0000-000000000000}" id="{DF054129-7B13-4ADD-9027-0FB54A4B2E55}">
    <text>製造時・加工時の排出量を把握する必要がございます。しかし製造時・加工時のみの排出を対象としたデータベースはあまり普及していないため、既存の排出係数データベースや論文・調査、顧客の情報等から個別で把握します。</text>
  </threadedComment>
  <threadedComment ref="C11" dT="2025-08-22T05:02:37.53" personId="{00000000-0000-0000-0000-000000000000}" id="{F2CE619A-1AD3-4ECD-B191-E5E4683B5166}">
    <text>排出係数の単位と整合するように値を入力ください。</text>
  </threadedComment>
</ThreadedComments>
</file>

<file path=xl/threadedComments/threadedComment11.xml><?xml version="1.0" encoding="utf-8"?>
<ThreadedComments xmlns="http://schemas.microsoft.com/office/spreadsheetml/2018/threadedcomments" xmlns:x="http://schemas.openxmlformats.org/spreadsheetml/2006/main">
  <threadedComment ref="C11" dT="2025-08-22T04:59:12.38" personId="{00000000-0000-0000-0000-000000000000}" id="{2C850CA4-458B-41F4-A2A0-8E4CDB5E8F1B}">
    <text>環境省_エネルギー使用量：販売した製品のエネルギー使用量に基づき算定する場合に選択、算定・報告・公表制度の係数を使用します。ただし電気は日本平均のため、より詳細に算定する場合は「その他」を選択ください。
環境省_6.5ガス漏洩量：販売した製品からの温室効果ガス漏洩量に基づき算定する場合に選択、係数は算定・報告・公表制度の地球温暖化係数を使用します。
その他：IDEA等の他の排出原単位データベースを使用する場合に選択します。</text>
  </threadedComment>
  <threadedComment ref="J12" dT="2025-08-22T05:00:12.54" personId="{00000000-0000-0000-0000-000000000000}" id="{C810579A-8E1C-44FC-A0B5-C73406595121}">
    <text>環境省_エネルギー使用量：エネルギー種別に係数を設定しています。ただし電気の場合は電力会社別ではなく、日本の平均値です。
環境省_6.5ガス漏洩量：温室効果ガスの種類に基づき係数が設定されています。漏洩する温室効果ガスの種類に応じた係数を選択ください。</text>
  </threadedComment>
</ThreadedComments>
</file>

<file path=xl/threadedComments/threadedComment12.xml><?xml version="1.0" encoding="utf-8"?>
<ThreadedComments xmlns="http://schemas.microsoft.com/office/spreadsheetml/2018/threadedcomments" xmlns:x="http://schemas.openxmlformats.org/spreadsheetml/2006/main">
  <threadedComment ref="C10" dT="2025-08-22T04:59:12.38" personId="{00000000-0000-0000-0000-000000000000}" id="{F06381BA-E157-40A6-9FE2-5478F0A52E89}">
    <text xml:space="preserve">環境省_廃棄物重量：廃棄物処理重量に基づき算定する場合に選択、環境省DB【8廃棄物【種類・処理方法別】】または【9廃棄物【種類別】】の係数を使用します。
その他：IDEA等の他の排出原単位データベースを使用する場合に選択します。
</text>
  </threadedComment>
  <threadedComment ref="H11" dT="2025-08-22T05:00:12.54" personId="{00000000-0000-0000-0000-000000000000}" id="{0FEC2D69-2240-4FF1-93B7-84B2730696B1}">
    <text>環境省_廃棄物重量：産業廃棄物の廃棄物分類に基づき排出係数が設定されています。詳しく区分はURL（https://www.kankyo.metro.tokyo.lg.jp/resource/industrial_waste/about_industrial/about_02/）を参照ください。</text>
  </threadedComment>
  <threadedComment ref="I11" dT="2025-08-22T08:55:15.86" personId="{00000000-0000-0000-0000-000000000000}" id="{7F92D328-8AA9-4A2F-A51A-EB8AECBD1807}">
    <text>環境省_廃棄物重量：当該廃棄物をリサイクルしている場合は「リサイクル」、リサイクル以外あるいは不明な場合は「リサイクル以外・その他」を選択ください。</text>
  </threadedComment>
</ThreadedComments>
</file>

<file path=xl/threadedComments/threadedComment13.xml><?xml version="1.0" encoding="utf-8"?>
<ThreadedComments xmlns="http://schemas.microsoft.com/office/spreadsheetml/2018/threadedcomments" xmlns:x="http://schemas.openxmlformats.org/spreadsheetml/2006/main">
  <threadedComment ref="C11" dT="2025-08-22T04:59:12.38" personId="{00000000-0000-0000-0000-000000000000}" id="{A088889C-0B7A-430D-BE9C-BFA5B9F17E5E}">
    <text>環境省_エネルギー使用量：リース資産のエネルギー使用量に基づき算定する場合に選択、算定・報告・公表制度の係数を使用します。ただし電気は日本平均のため、より詳細に算定する場合は「その他」を選択ください。
環境省_建物面積：賃借面積に基づき算定する場合に選択、環境省DB【16建物【面積】】の係数を使用します。
その他：IDEA等の他の排出原単位データベースを使用する場合に選択します。</text>
  </threadedComment>
  <threadedComment ref="F12" dT="2025-08-22T05:00:12.54" personId="{00000000-0000-0000-0000-000000000000}" id="{DF99DE80-4A15-4B4F-86D4-D1D5B3618F2C}">
    <text>環境省_エネルギー使用量：エネルギー種別に係数を設定しています。ただし電気の場合は電力会社別ではなく、日本の平均値です。
環境省_建物面積：建物用途別に係数が設定されています。利用形態にあった係数を選択ください。</text>
  </threadedComment>
</ThreadedComments>
</file>

<file path=xl/threadedComments/threadedComment14.xml><?xml version="1.0" encoding="utf-8"?>
<ThreadedComments xmlns="http://schemas.microsoft.com/office/spreadsheetml/2018/threadedcomments" xmlns:x="http://schemas.openxmlformats.org/spreadsheetml/2006/main">
  <threadedComment ref="F11" dT="2025-08-22T05:00:12.54" personId="{00000000-0000-0000-0000-000000000000}" id="{B8584AF3-D0C8-4290-87AA-BAC47098CE70}">
    <text>環境省_エネルギー使用量：エネルギー種別に係数を設定しています。ただし電気の場合は電力会社別ではなく、日本の平均値です。
環境省_建物面積：建物用途別に係数が設定されています。利用形態にあった係数を選択ください。</text>
  </threadedComment>
</ThreadedComments>
</file>

<file path=xl/threadedComments/threadedComment2.xml><?xml version="1.0" encoding="utf-8"?>
<ThreadedComments xmlns="http://schemas.microsoft.com/office/spreadsheetml/2018/threadedcomments" xmlns:x="http://schemas.openxmlformats.org/spreadsheetml/2006/main">
  <threadedComment ref="C10" dT="2025-08-22T04:59:12.38" personId="{00000000-0000-0000-0000-000000000000}" id="{2678B8B4-1F08-4630-8F82-68455ACDEB2E}">
    <text xml:space="preserve">環境省_設備投資額：企業・事業別の設備投資額に基づき算定する場合に選択、環境省DB【6資本財】の係数を使用します。
その他：資本財の種類や購入物量で算定する場合や、DEA等の他の排出原単位データベースを使用する場合に選択します。
</text>
  </threadedComment>
  <threadedComment ref="D11" dT="2025-08-22T05:02:37.53" personId="{00000000-0000-0000-0000-000000000000}" id="{1E6A769E-B0E4-4271-ACEA-3680E4386732}">
    <text>排出係数の単位と整合するように値を入力ください。</text>
  </threadedComment>
  <threadedComment ref="F11" dT="2025-08-22T05:00:12.54" personId="{00000000-0000-0000-0000-000000000000}" id="{B9769DB4-C429-4198-8935-BD344B6267DD}">
    <text>取得した資本財の内容ではなく、自社の事業内容（提供する製品・サービス）に整合・包含する係数を選択します。</text>
  </threadedComment>
</ThreadedComments>
</file>

<file path=xl/threadedComments/threadedComment3.xml><?xml version="1.0" encoding="utf-8"?>
<ThreadedComments xmlns="http://schemas.microsoft.com/office/spreadsheetml/2018/threadedcomments" xmlns:x="http://schemas.openxmlformats.org/spreadsheetml/2006/main">
  <threadedComment ref="C10" dT="2025-08-22T04:59:12.38" personId="{00000000-0000-0000-0000-000000000000}" id="{22719C69-B696-4824-B3DE-5828025A78F0}">
    <text xml:space="preserve">環境省_エネルギー使用量：環境省DBを使用して算定する場合に選択
その他：IDEA等の他の排出原単位データベースを使用する場合に選択します。
</text>
  </threadedComment>
  <threadedComment ref="D11" dT="2025-08-22T05:02:37.53" personId="{00000000-0000-0000-0000-000000000000}" id="{4A4C26E6-3D3D-40E1-84CD-14180D559089}">
    <text>排出係数の単位と整合するように値を入力ください。</text>
  </threadedComment>
  <threadedComment ref="F11" dT="2025-08-22T05:00:12.54" personId="{00000000-0000-0000-0000-000000000000}" id="{79A880BF-B66B-4953-B03E-EF8BA902B89E}">
    <text xml:space="preserve">燃料・エネルギーの種類に基づき選択します。それぞれ以下を含みます。
電気：購入した電気
蒸気：購入した蒸気・熱
石炭・原油・天然ガス：原料炭・一般炭・原油・天然ガス・LNGなど
石油製品：ガソリン：灯油・軽油・LPGなどの石油精製燃料
石炭製品：コークス・練炭・コールタールなどの石炭加工燃料
都市ガス：都市ガス
</text>
  </threadedComment>
</ThreadedComments>
</file>

<file path=xl/threadedComments/threadedComment4.xml><?xml version="1.0" encoding="utf-8"?>
<ThreadedComments xmlns="http://schemas.microsoft.com/office/spreadsheetml/2018/threadedcomments" xmlns:x="http://schemas.openxmlformats.org/spreadsheetml/2006/main">
  <threadedComment ref="C10" dT="2025-08-22T04:59:12.38" personId="{00000000-0000-0000-0000-000000000000}" id="{0326E06B-C4DC-4246-AE37-3C2CAF060296}">
    <text xml:space="preserve">環境省_物流費：輸送費や倉庫利用料に基づき算定する場合に選択、環境省DB【5産連表DB】の係数を使用します。
その他：トンキロや倉庫利用面積で算定する場合や、IDEA等の他の排出原単位データベースを使用する場合に選択します。
</text>
  </threadedComment>
  <threadedComment ref="D11" dT="2025-08-22T05:02:37.53" personId="{00000000-0000-0000-0000-000000000000}" id="{7B30C3A8-F1EF-46D8-8042-DD9DFD939000}">
    <text>排出係数の単位と整合するように値を入力ください。</text>
  </threadedComment>
  <threadedComment ref="F11" dT="2025-08-22T05:00:12.54" personId="{00000000-0000-0000-0000-000000000000}" id="{0AB0CAF7-40DC-4772-8F66-8C9F585787C5}">
    <text>輸送手段および倉庫に対して係数が設定されています。船舶は海外（外洋輸送）、国内（沿海輸送に分かれています。</text>
  </threadedComment>
</ThreadedComments>
</file>

<file path=xl/threadedComments/threadedComment5.xml><?xml version="1.0" encoding="utf-8"?>
<ThreadedComments xmlns="http://schemas.microsoft.com/office/spreadsheetml/2018/threadedcomments" xmlns:x="http://schemas.openxmlformats.org/spreadsheetml/2006/main">
  <threadedComment ref="C11" dT="2025-08-22T04:59:12.38" personId="{00000000-0000-0000-0000-000000000000}" id="{41270DF7-7D9A-4E6F-AAA3-D385AD6F3104}">
    <text xml:space="preserve">環境省_廃棄物処理費用：廃棄物処理費用基づき算定する場合に選択、環境省DB【5産連表DB】の係数を使用します。
環境省_廃棄物重量：廃棄物処理重量に基づき算定する場合に選択、環境省DB【8廃棄物【種類・処理方法別】】または【9廃棄物【種類別】】の係数を使用します。
その他：IDEA等の他の排出原単位データベースを使用する場合に選択します。
</text>
  </threadedComment>
  <threadedComment ref="D12" dT="2025-08-22T05:02:37.53" personId="{00000000-0000-0000-0000-000000000000}" id="{9F7C6C5C-7030-4792-8393-87D71CFF929B}">
    <text>排出係数の単位と整合するように値を入力ください。</text>
  </threadedComment>
  <threadedComment ref="F12" dT="2025-08-22T05:00:12.54" personId="{00000000-0000-0000-0000-000000000000}" id="{B4D2105D-4139-4C7D-8FA0-6301C34540A1}">
    <text>環境省_廃棄物処理費用：排出係数は廃棄物が産業廃棄物か一般廃棄物かで区分されています。
環境省_廃棄物重量：産業廃棄物の廃棄物分類に基づき排出係数が設定されています。詳しく区分はURL（https://www.kankyo.metro.tokyo.lg.jp/resource/industrial_waste/about_industrial/about_02/）を参照ください。</text>
  </threadedComment>
  <threadedComment ref="G12" dT="2025-08-22T08:55:15.86" personId="{00000000-0000-0000-0000-000000000000}" id="{B7F84E92-4E93-42FB-9DE0-A1B6B4DAC779}">
    <text>環境省_廃棄物重量：当該廃棄物をリサイクルしている場合は「リサイクル」、リサイクル以外あるいは不明な場合は「リサイクル以外・その他」を選択ください。</text>
  </threadedComment>
</ThreadedComments>
</file>

<file path=xl/threadedComments/threadedComment6.xml><?xml version="1.0" encoding="utf-8"?>
<ThreadedComments xmlns="http://schemas.microsoft.com/office/spreadsheetml/2018/threadedcomments" xmlns:x="http://schemas.openxmlformats.org/spreadsheetml/2006/main">
  <threadedComment ref="C11" dT="2025-08-22T04:59:12.38" personId="{00000000-0000-0000-0000-000000000000}" id="{71B9901E-BA72-4CC5-9580-53A96768C9D4}">
    <text xml:space="preserve">環境省_従業員数：従業員数に基づき算定する場合に選択、環境省DB【13従業員】の係数を使用します。
環境省_交通費：移動手段別の交通費に基づき算定する場合に選択、環境省DB【11交通費】の係数を使用します。
その他：延べ出張日数で算定する場合や、IDEA等の他の排出原単位データベースを使用する場合に選択します。
</text>
  </threadedComment>
  <threadedComment ref="D12" dT="2025-08-22T05:02:37.53" personId="{00000000-0000-0000-0000-000000000000}" id="{B1474D03-BEAB-4D68-A2AD-A66118158676}">
    <text>排出係数の単位と整合するように値を入力ください。</text>
  </threadedComment>
  <threadedComment ref="F12" dT="2025-08-22T05:00:12.54" personId="{00000000-0000-0000-0000-000000000000}" id="{0A662500-932A-4A37-88C0-3296A757A89F}">
    <text>環境省_従業員数：係数は1つです。
環境省_交通費：移動手段別に排出係数が設定されています。ただし従業員の自家用車の場合は燃料単価から係数を設定しています。</text>
  </threadedComment>
</ThreadedComments>
</file>

<file path=xl/threadedComments/threadedComment7.xml><?xml version="1.0" encoding="utf-8"?>
<ThreadedComments xmlns="http://schemas.microsoft.com/office/spreadsheetml/2018/threadedcomments" xmlns:x="http://schemas.openxmlformats.org/spreadsheetml/2006/main">
  <threadedComment ref="C11" dT="2025-08-22T04:59:12.38" personId="{00000000-0000-0000-0000-000000000000}" id="{5F11C426-86D7-4B3F-B1BA-C35286F92F5A}">
    <text>環境省_従業員数：従業員数に基づき算定する場合に選択、環境省DB【14従業員【勤務日数】】の係数を使用します。
環境省_交通費：移動手段別の交通費に基づき算定する場合に選択、環境省DB【11交通費】の係数を使用します。</text>
  </threadedComment>
  <threadedComment ref="F12" dT="2025-08-22T05:00:12.54" personId="{00000000-0000-0000-0000-000000000000}" id="{90E842F3-21AB-4F6B-87BA-92036FC87744}">
    <text>環境省_従業員数：都市区分（大都市・中都市・小都市A・小都市B・町村）および拠点種類（工場 or オフィス）ごとに排出係数が設定されています。
都市区分は行政区分および人口に基づき定義されています。
大都市：政令指定都市および東京都区部
中都市：大都市を除く人口15万以上の市
小都市A：人口5万以上15万未満の市
小都市B：人口5万未満の市
環境省_交通費：移動手段別に排出係数が設定されています。ただし従業員の自家用車の場合は燃料単価から係数を設定しています。</text>
  </threadedComment>
</ThreadedComments>
</file>

<file path=xl/threadedComments/threadedComment8.xml><?xml version="1.0" encoding="utf-8"?>
<ThreadedComments xmlns="http://schemas.microsoft.com/office/spreadsheetml/2018/threadedcomments" xmlns:x="http://schemas.openxmlformats.org/spreadsheetml/2006/main">
  <threadedComment ref="C11" dT="2025-08-22T04:59:12.38" personId="{00000000-0000-0000-0000-000000000000}" id="{0A764869-1301-4447-AC0F-0B4098656E0A}">
    <text>環境省_エネルギー使用量：リース資産のエネルギー使用量に基づき算定する場合に選択、算定・報告・公表制度の係数を使用します。ただし電気は日本平均のため、より詳細に算定する場合は「その他」を選択ください。
環境省_建物面積：賃借面積に基づき算定する場合に選択、環境省DB【16建物【面積】】の係数を使用します。
その他：IDEA等の他の排出原単位データベースを使用する場合に選択します。</text>
  </threadedComment>
  <threadedComment ref="D12" dT="2025-08-22T05:02:37.53" personId="{00000000-0000-0000-0000-000000000000}" id="{04EB8480-940F-48C3-A8B5-5FC0A54190B8}">
    <text>排出係数の単位と整合するように値を入力ください。</text>
  </threadedComment>
  <threadedComment ref="F12" dT="2025-08-22T05:00:12.54" personId="{00000000-0000-0000-0000-000000000000}" id="{EDDFE170-BB89-4F8B-A86F-0304D8A03FF4}">
    <text>環境省_エネルギー使用量：エネルギー種別に係数を設定しています。ただし電気の場合は電力会社別ではなく、日本の平均値です。
環境省_建物面積：建物用途別に係数が設定されています。利用形態にあった係数を選択ください。</text>
  </threadedComment>
</ThreadedComments>
</file>

<file path=xl/threadedComments/threadedComment9.xml><?xml version="1.0" encoding="utf-8"?>
<ThreadedComments xmlns="http://schemas.microsoft.com/office/spreadsheetml/2018/threadedcomments" xmlns:x="http://schemas.openxmlformats.org/spreadsheetml/2006/main">
  <threadedComment ref="C11" dT="2025-08-22T04:59:12.38" personId="{00000000-0000-0000-0000-000000000000}" id="{D207CBDB-78B9-407D-9C82-CEBF4EC5E0D1}">
    <text xml:space="preserve">環境省_輸送_トンキロ：下流の輸送についてトンキロ法に基づき算定する場合に選択、環境省DB【2輸送【トンキロ法】（新）】の係数を使用します。
環境省_倉庫_面積：下流の倉庫利用について面積に基づき算定する場合に選択、環境省DB【16建物【面積】】の係数を使用します。
その他：燃費法等他の活動量で算定する場合や、IDEA等の他の排出原単位データベースを使用する場合に選択します。
</text>
  </threadedComment>
  <threadedComment ref="D12" dT="2025-08-22T05:02:37.53" personId="{00000000-0000-0000-0000-000000000000}" id="{C8C0BEDE-59B4-4069-9E9C-FF61C3BF0BCA}">
    <text>排出係数の単位と整合するように値を入力ください。</text>
  </threadedComment>
  <threadedComment ref="F12" dT="2025-08-22T05:00:12.54" personId="{00000000-0000-0000-0000-000000000000}" id="{F3438BD6-1D1C-4299-9788-6EA5E3B8E441}">
    <text>環境省_輸送_トンキロの場合：輸送手段別に係数が設定されています。輸送手段は船舶、航空、鉄道、トラック（ガソリン）、トラック（ディーゼル）です。
環境省_倉庫_面積の場合：係数は1つのみです。</text>
  </threadedComment>
  <threadedComment ref="G12" dT="2025-08-25T02:09:16.86" personId="{00000000-0000-0000-0000-000000000000}" id="{829089C7-485F-4F5C-85CF-4B75F1958E0D}">
    <text>トラック・船舶輸送の場合は燃費基準を反映可能です。
トラックの場合：2025年基準達成車、2022年基準達成車、2015年基準達成車、デフォルト（その他）から選択可能です。指定が無ければデフォルトを選択ください。
船舶の場合：1990年から2010年の間に建造された船舶の船種毎の平均燃費と比較した燃費改善度（0%以上5%未満、5%以上10％未満、10％以上15％未満、15％以上20%未満、20％以上）から選択可能です。指定がなければデフォルトを選択ください。</text>
  </threadedComment>
  <threadedComment ref="H12" dT="2025-08-25T02:06:59.37" personId="{00000000-0000-0000-0000-000000000000}" id="{F9570F27-C384-47C1-9D5F-1B97DAD53CCA}">
    <text>トラック輸送の場合、当該トラックの最大積載量を記載します。</text>
  </threadedComment>
  <threadedComment ref="I12" dT="2025-08-25T02:06:39.26" personId="{00000000-0000-0000-0000-000000000000}" id="{B0D08BF7-3600-4C7E-B03D-A6212AA81C47}">
    <text>トラック輸送の場合は、当該トラック輸送の積載率を％単位で入力します。積載率が不明な場合は環境省DB【2輸送【トンキロ法】（新）】に記載の積載量別の平均積載率を使用することもできます。</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s://sumpo.or.jp/BgpaYvh6/" TargetMode="External"/><Relationship Id="rId7" Type="http://schemas.openxmlformats.org/officeDocument/2006/relationships/printerSettings" Target="../printerSettings/printerSettings1.bin"/><Relationship Id="rId2" Type="http://schemas.openxmlformats.org/officeDocument/2006/relationships/hyperlink" Target="https://www.env.go.jp/earth/ondanka/supply_chain/gvc/files/tools/QandA_202303.pdf" TargetMode="External"/><Relationship Id="rId1" Type="http://schemas.openxmlformats.org/officeDocument/2006/relationships/hyperlink" Target="https://www.env.go.jp/earth/ondanka/supply_chain/gvc/files/tools/GuideLine_ver.2.5.pdf" TargetMode="External"/><Relationship Id="rId6" Type="http://schemas.openxmlformats.org/officeDocument/2006/relationships/hyperlink" Target="https://www.enecho.meti.go.jp/statistics/petroleum_and_lpgas/pl007/results.html" TargetMode="External"/><Relationship Id="rId5" Type="http://schemas.openxmlformats.org/officeDocument/2006/relationships/hyperlink" Target="https://eegs.env.go.jp/ghg-santeikohyo-result/" TargetMode="External"/><Relationship Id="rId4" Type="http://schemas.openxmlformats.org/officeDocument/2006/relationships/hyperlink" Target="https://eegs.env.go.jp/ghg-santeikohyo-result/"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 Id="rId4" Type="http://schemas.microsoft.com/office/2017/10/relationships/threadedComment" Target="../threadedComments/threadedComment7.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 Id="rId4" Type="http://schemas.microsoft.com/office/2017/10/relationships/threadedComment" Target="../threadedComments/threadedComment8.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 Id="rId4" Type="http://schemas.microsoft.com/office/2017/10/relationships/threadedComment" Target="../threadedComments/threadedComment9.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 Id="rId4" Type="http://schemas.microsoft.com/office/2017/10/relationships/threadedComment" Target="../threadedComments/threadedComment10.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 Id="rId4" Type="http://schemas.microsoft.com/office/2017/10/relationships/threadedComment" Target="../threadedComments/threadedComment11.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 Id="rId4" Type="http://schemas.microsoft.com/office/2017/10/relationships/threadedComment" Target="../threadedComments/threadedComment12.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5.bin"/><Relationship Id="rId4" Type="http://schemas.microsoft.com/office/2017/10/relationships/threadedComment" Target="../threadedComments/threadedComment13.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6.bin"/><Relationship Id="rId4" Type="http://schemas.microsoft.com/office/2017/10/relationships/threadedComment" Target="../threadedComments/threadedComment14.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1.xml.rels><?xml version="1.0" encoding="UTF-8" standalone="yes"?>
<Relationships xmlns="http://schemas.openxmlformats.org/package/2006/relationships"><Relationship Id="rId1" Type="http://schemas.openxmlformats.org/officeDocument/2006/relationships/table" Target="../tables/table2.xml"/></Relationships>
</file>

<file path=xl/worksheets/_rels/sheet2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23.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4.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drawing" Target="../drawings/drawing1.xml"/></Relationships>
</file>

<file path=xl/worksheets/_rels/sheet25.xml.rels><?xml version="1.0" encoding="UTF-8" standalone="yes"?>
<Relationships xmlns="http://schemas.openxmlformats.org/package/2006/relationships"><Relationship Id="rId1" Type="http://schemas.openxmlformats.org/officeDocument/2006/relationships/table" Target="../tables/table7.xml"/></Relationships>
</file>

<file path=xl/worksheets/_rels/sheet26.xml.rels><?xml version="1.0" encoding="UTF-8" standalone="yes"?>
<Relationships xmlns="http://schemas.openxmlformats.org/package/2006/relationships"><Relationship Id="rId1" Type="http://schemas.openxmlformats.org/officeDocument/2006/relationships/table" Target="../tables/table8.xml"/></Relationships>
</file>

<file path=xl/worksheets/_rels/sheet27.xml.rels><?xml version="1.0" encoding="UTF-8" standalone="yes"?>
<Relationships xmlns="http://schemas.openxmlformats.org/package/2006/relationships"><Relationship Id="rId1" Type="http://schemas.openxmlformats.org/officeDocument/2006/relationships/table" Target="../tables/table9.xml"/></Relationships>
</file>

<file path=xl/worksheets/_rels/sheet28.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29.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 Id="rId4" Type="http://schemas.microsoft.com/office/2017/10/relationships/threadedComment" Target="../threadedComments/threadedComment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 Id="rId4" Type="http://schemas.microsoft.com/office/2017/10/relationships/threadedComment" Target="../threadedComments/threadedComment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 Id="rId4" Type="http://schemas.microsoft.com/office/2017/10/relationships/threadedComment" Target="../threadedComments/threadedComment5.xml"/></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 Id="rId4" Type="http://schemas.microsoft.com/office/2017/10/relationships/threadedComment" Target="../threadedComments/threadedComment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4B350-317E-804F-949A-E3F8FE278A87}">
  <sheetPr codeName="Sheet2">
    <tabColor theme="1"/>
  </sheetPr>
  <dimension ref="B1:H30"/>
  <sheetViews>
    <sheetView showGridLines="0" tabSelected="1" topLeftCell="E1" zoomScale="85" zoomScaleNormal="85" workbookViewId="0">
      <selection activeCell="H13" sqref="H13"/>
    </sheetView>
  </sheetViews>
  <sheetFormatPr defaultColWidth="11.5703125" defaultRowHeight="15" x14ac:dyDescent="0.35"/>
  <cols>
    <col min="1" max="1" width="3.640625" style="1" customWidth="1"/>
    <col min="2" max="2" width="29.78515625" style="1" bestFit="1" customWidth="1"/>
    <col min="3" max="3" width="9.2109375" style="1" bestFit="1" customWidth="1"/>
    <col min="4" max="4" width="62.42578125" style="1" customWidth="1"/>
    <col min="5" max="5" width="11.5703125" style="1"/>
    <col min="6" max="6" width="34.640625" style="1" bestFit="1" customWidth="1"/>
    <col min="7" max="7" width="83.2109375" style="1" bestFit="1" customWidth="1"/>
    <col min="8" max="8" width="63.5703125" style="1" bestFit="1" customWidth="1"/>
    <col min="9" max="16384" width="11.5703125" style="1"/>
  </cols>
  <sheetData>
    <row r="1" spans="2:7" ht="30" customHeight="1" x14ac:dyDescent="0.35">
      <c r="B1" s="40" t="s">
        <v>2126</v>
      </c>
      <c r="C1" s="40"/>
    </row>
    <row r="2" spans="2:7" x14ac:dyDescent="0.35">
      <c r="B2" s="1" t="s">
        <v>0</v>
      </c>
      <c r="F2" s="1" t="s">
        <v>1</v>
      </c>
    </row>
    <row r="3" spans="2:7" x14ac:dyDescent="0.35">
      <c r="B3" s="36" t="s">
        <v>2</v>
      </c>
      <c r="C3" s="36" t="s">
        <v>3</v>
      </c>
      <c r="D3" s="36" t="s">
        <v>4</v>
      </c>
      <c r="F3" s="2" t="s">
        <v>5</v>
      </c>
      <c r="G3" s="2" t="s">
        <v>4</v>
      </c>
    </row>
    <row r="4" spans="2:7" x14ac:dyDescent="0.35">
      <c r="B4" s="7" t="s">
        <v>6</v>
      </c>
      <c r="C4" s="8" t="s">
        <v>7</v>
      </c>
      <c r="D4" s="7" t="s">
        <v>8</v>
      </c>
      <c r="F4" s="9"/>
      <c r="G4" s="1" t="s">
        <v>9</v>
      </c>
    </row>
    <row r="5" spans="2:7" x14ac:dyDescent="0.35">
      <c r="B5" s="7" t="s">
        <v>10</v>
      </c>
      <c r="C5" s="8" t="s">
        <v>7</v>
      </c>
      <c r="D5" s="7" t="s">
        <v>11</v>
      </c>
      <c r="F5" s="10"/>
      <c r="G5" s="1" t="s">
        <v>12</v>
      </c>
    </row>
    <row r="6" spans="2:7" x14ac:dyDescent="0.35">
      <c r="B6" s="7" t="s">
        <v>13</v>
      </c>
      <c r="C6" s="8" t="s">
        <v>14</v>
      </c>
      <c r="D6" s="7" t="s">
        <v>15</v>
      </c>
      <c r="F6" s="11"/>
      <c r="G6" s="1" t="s">
        <v>16</v>
      </c>
    </row>
    <row r="7" spans="2:7" x14ac:dyDescent="0.35">
      <c r="B7" s="7" t="s">
        <v>17</v>
      </c>
      <c r="C7" s="8" t="s">
        <v>14</v>
      </c>
      <c r="D7" s="7" t="s">
        <v>18</v>
      </c>
    </row>
    <row r="8" spans="2:7" x14ac:dyDescent="0.35">
      <c r="B8" s="7" t="s">
        <v>19</v>
      </c>
      <c r="C8" s="8" t="s">
        <v>14</v>
      </c>
      <c r="D8" s="7" t="s">
        <v>20</v>
      </c>
      <c r="F8" s="1" t="s">
        <v>21</v>
      </c>
      <c r="G8" s="12" t="s">
        <v>22</v>
      </c>
    </row>
    <row r="9" spans="2:7" x14ac:dyDescent="0.35">
      <c r="B9" s="7" t="s">
        <v>23</v>
      </c>
      <c r="C9" s="8" t="s">
        <v>14</v>
      </c>
      <c r="D9" s="7" t="s">
        <v>24</v>
      </c>
      <c r="F9" s="41" t="s">
        <v>25</v>
      </c>
      <c r="G9" s="42" t="s">
        <v>26</v>
      </c>
    </row>
    <row r="10" spans="2:7" x14ac:dyDescent="0.35">
      <c r="B10" s="7" t="s">
        <v>27</v>
      </c>
      <c r="C10" s="8" t="s">
        <v>14</v>
      </c>
      <c r="D10" s="7" t="s">
        <v>28</v>
      </c>
      <c r="F10" s="13" t="s">
        <v>29</v>
      </c>
      <c r="G10" s="14" t="s">
        <v>30</v>
      </c>
    </row>
    <row r="11" spans="2:7" x14ac:dyDescent="0.35">
      <c r="B11" s="7" t="s">
        <v>31</v>
      </c>
      <c r="C11" s="8" t="s">
        <v>14</v>
      </c>
      <c r="D11" s="7" t="s">
        <v>32</v>
      </c>
      <c r="F11" s="13" t="s">
        <v>33</v>
      </c>
      <c r="G11" s="14" t="s">
        <v>34</v>
      </c>
    </row>
    <row r="12" spans="2:7" x14ac:dyDescent="0.35">
      <c r="B12" s="7" t="s">
        <v>35</v>
      </c>
      <c r="C12" s="8" t="s">
        <v>14</v>
      </c>
      <c r="D12" s="7" t="s">
        <v>36</v>
      </c>
    </row>
    <row r="13" spans="2:7" x14ac:dyDescent="0.35">
      <c r="B13" s="7" t="s">
        <v>37</v>
      </c>
      <c r="C13" s="8" t="s">
        <v>14</v>
      </c>
      <c r="D13" s="7" t="s">
        <v>38</v>
      </c>
    </row>
    <row r="14" spans="2:7" x14ac:dyDescent="0.35">
      <c r="B14" s="7" t="s">
        <v>39</v>
      </c>
      <c r="C14" s="8" t="s">
        <v>14</v>
      </c>
      <c r="D14" s="7" t="s">
        <v>40</v>
      </c>
      <c r="F14" s="1" t="s">
        <v>41</v>
      </c>
      <c r="G14" s="12" t="s">
        <v>42</v>
      </c>
    </row>
    <row r="15" spans="2:7" x14ac:dyDescent="0.35">
      <c r="B15" s="7" t="s">
        <v>43</v>
      </c>
      <c r="C15" s="8" t="s">
        <v>14</v>
      </c>
      <c r="D15" s="7" t="s">
        <v>44</v>
      </c>
      <c r="F15" s="41" t="s">
        <v>25</v>
      </c>
      <c r="G15" s="42" t="s">
        <v>26</v>
      </c>
    </row>
    <row r="16" spans="2:7" x14ac:dyDescent="0.35">
      <c r="B16" s="7" t="s">
        <v>45</v>
      </c>
      <c r="C16" s="8" t="s">
        <v>14</v>
      </c>
      <c r="D16" s="7" t="s">
        <v>46</v>
      </c>
      <c r="F16" s="13" t="s">
        <v>47</v>
      </c>
      <c r="G16" s="14" t="s">
        <v>2294</v>
      </c>
    </row>
    <row r="17" spans="2:8" x14ac:dyDescent="0.35">
      <c r="B17" s="7" t="s">
        <v>48</v>
      </c>
      <c r="C17" s="8" t="s">
        <v>14</v>
      </c>
      <c r="D17" s="7" t="s">
        <v>49</v>
      </c>
      <c r="F17" s="13" t="s">
        <v>50</v>
      </c>
      <c r="G17" s="14" t="s">
        <v>51</v>
      </c>
    </row>
    <row r="18" spans="2:8" x14ac:dyDescent="0.35">
      <c r="B18" s="7" t="s">
        <v>52</v>
      </c>
      <c r="C18" s="8" t="s">
        <v>14</v>
      </c>
      <c r="D18" s="7" t="s">
        <v>53</v>
      </c>
      <c r="F18" s="13" t="s">
        <v>54</v>
      </c>
      <c r="G18" s="69" t="s">
        <v>2299</v>
      </c>
    </row>
    <row r="19" spans="2:8" x14ac:dyDescent="0.35">
      <c r="B19" s="7" t="s">
        <v>55</v>
      </c>
      <c r="C19" s="8" t="s">
        <v>14</v>
      </c>
      <c r="D19" s="7" t="s">
        <v>56</v>
      </c>
      <c r="F19" s="13" t="s">
        <v>57</v>
      </c>
      <c r="G19" s="69" t="s">
        <v>2299</v>
      </c>
    </row>
    <row r="20" spans="2:8" x14ac:dyDescent="0.35">
      <c r="B20" s="7" t="s">
        <v>58</v>
      </c>
      <c r="C20" s="8" t="s">
        <v>14</v>
      </c>
      <c r="D20" s="7" t="s">
        <v>59</v>
      </c>
      <c r="F20" s="1" t="s">
        <v>60</v>
      </c>
    </row>
    <row r="21" spans="2:8" x14ac:dyDescent="0.35">
      <c r="B21" s="7" t="s">
        <v>61</v>
      </c>
      <c r="C21" s="8" t="s">
        <v>62</v>
      </c>
      <c r="D21" s="7" t="s">
        <v>63</v>
      </c>
    </row>
    <row r="22" spans="2:8" x14ac:dyDescent="0.35">
      <c r="B22" s="7" t="s">
        <v>64</v>
      </c>
      <c r="C22" s="8" t="s">
        <v>62</v>
      </c>
      <c r="D22" s="7" t="s">
        <v>65</v>
      </c>
      <c r="F22" s="1" t="s">
        <v>2295</v>
      </c>
      <c r="G22" s="12"/>
    </row>
    <row r="23" spans="2:8" x14ac:dyDescent="0.35">
      <c r="B23" s="7" t="s">
        <v>66</v>
      </c>
      <c r="C23" s="8" t="s">
        <v>62</v>
      </c>
      <c r="D23" s="7" t="s">
        <v>67</v>
      </c>
      <c r="F23" s="41" t="s">
        <v>25</v>
      </c>
      <c r="G23" s="42" t="s">
        <v>26</v>
      </c>
      <c r="H23" s="42" t="s">
        <v>2298</v>
      </c>
    </row>
    <row r="24" spans="2:8" x14ac:dyDescent="0.35">
      <c r="B24" s="7" t="s">
        <v>68</v>
      </c>
      <c r="C24" s="8" t="s">
        <v>62</v>
      </c>
      <c r="D24" s="7" t="s">
        <v>69</v>
      </c>
      <c r="F24" s="13" t="s">
        <v>2297</v>
      </c>
      <c r="G24" s="69" t="s">
        <v>2296</v>
      </c>
      <c r="H24" s="13" t="s">
        <v>2297</v>
      </c>
    </row>
    <row r="25" spans="2:8" x14ac:dyDescent="0.35">
      <c r="B25" s="7" t="s">
        <v>70</v>
      </c>
      <c r="C25" s="8" t="s">
        <v>62</v>
      </c>
      <c r="D25" s="7" t="s">
        <v>71</v>
      </c>
    </row>
    <row r="26" spans="2:8" x14ac:dyDescent="0.35">
      <c r="B26" s="7" t="s">
        <v>72</v>
      </c>
      <c r="C26" s="8" t="s">
        <v>62</v>
      </c>
      <c r="D26" s="7" t="s">
        <v>73</v>
      </c>
    </row>
    <row r="27" spans="2:8" x14ac:dyDescent="0.35">
      <c r="B27" s="7" t="s">
        <v>74</v>
      </c>
      <c r="C27" s="8" t="s">
        <v>62</v>
      </c>
      <c r="D27" s="7" t="s">
        <v>75</v>
      </c>
    </row>
    <row r="28" spans="2:8" x14ac:dyDescent="0.35">
      <c r="B28" s="7" t="s">
        <v>76</v>
      </c>
      <c r="C28" s="8" t="s">
        <v>62</v>
      </c>
      <c r="D28" s="7" t="s">
        <v>77</v>
      </c>
    </row>
    <row r="29" spans="2:8" x14ac:dyDescent="0.35">
      <c r="B29" s="7" t="s">
        <v>78</v>
      </c>
      <c r="C29" s="8" t="s">
        <v>62</v>
      </c>
      <c r="D29" s="7" t="s">
        <v>79</v>
      </c>
    </row>
    <row r="30" spans="2:8" x14ac:dyDescent="0.35">
      <c r="B30" s="7" t="s">
        <v>80</v>
      </c>
      <c r="C30" s="8" t="s">
        <v>62</v>
      </c>
      <c r="D30" s="7" t="s">
        <v>81</v>
      </c>
    </row>
  </sheetData>
  <phoneticPr fontId="4"/>
  <hyperlinks>
    <hyperlink ref="G10" r:id="rId1" xr:uid="{7C044D5D-47E9-4750-93F3-ED7599E0C3F0}"/>
    <hyperlink ref="G11" r:id="rId2" xr:uid="{C50543B5-B6F8-4D57-BDD2-C77A1476D71F}"/>
    <hyperlink ref="G17" r:id="rId3" xr:uid="{2C551CD7-3986-4A1B-9451-C3964E01270E}"/>
    <hyperlink ref="G18" r:id="rId4" xr:uid="{0DE3537C-9393-4E14-A3FE-947B9890AF05}"/>
    <hyperlink ref="G19" r:id="rId5" xr:uid="{A01AF046-C678-4EF8-B6DA-6DDFFD0C80FD}"/>
    <hyperlink ref="G24" r:id="rId6" location="headline1" xr:uid="{3F1633B0-D735-4222-920A-7720C8DC134B}"/>
  </hyperlinks>
  <pageMargins left="0.7" right="0.7" top="0.75" bottom="0.75" header="0.3" footer="0.3"/>
  <pageSetup paperSize="9" orientation="portrait" verticalDpi="0" r:id="rId7"/>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51A1C-ECF0-42A8-92ED-A66BAAE15318}">
  <sheetPr codeName="Sheet16">
    <tabColor rgb="FF00478B"/>
    <pageSetUpPr fitToPage="1"/>
  </sheetPr>
  <dimension ref="B1:L22"/>
  <sheetViews>
    <sheetView showGridLines="0" zoomScale="85" zoomScaleNormal="85" workbookViewId="0">
      <selection activeCell="A5" sqref="A5:XFD6"/>
    </sheetView>
  </sheetViews>
  <sheetFormatPr defaultColWidth="8.640625" defaultRowHeight="15.75" customHeight="1" x14ac:dyDescent="0.35"/>
  <cols>
    <col min="1" max="1" width="1.2109375" style="1" customWidth="1"/>
    <col min="2" max="3" width="15.640625" style="1" customWidth="1"/>
    <col min="4" max="4" width="19" style="1" customWidth="1"/>
    <col min="5" max="5" width="25.0703125" style="1" customWidth="1"/>
    <col min="6" max="12" width="15.640625" style="1" customWidth="1"/>
    <col min="13" max="13" width="22.35546875" style="1" customWidth="1"/>
    <col min="14" max="16384" width="8.640625" style="1"/>
  </cols>
  <sheetData>
    <row r="1" spans="2:12" ht="15" customHeight="1" x14ac:dyDescent="0.35"/>
    <row r="2" spans="2:12" ht="15" customHeight="1" x14ac:dyDescent="0.35">
      <c r="B2" s="4" t="s">
        <v>169</v>
      </c>
    </row>
    <row r="3" spans="2:12" ht="15" customHeight="1" x14ac:dyDescent="0.35">
      <c r="B3" s="1" t="s">
        <v>2220</v>
      </c>
    </row>
    <row r="4" spans="2:12" ht="15" customHeight="1" x14ac:dyDescent="0.35">
      <c r="B4" s="1" t="s">
        <v>2221</v>
      </c>
    </row>
    <row r="5" spans="2:12" s="70" customFormat="1" ht="21.5" customHeight="1" x14ac:dyDescent="0.35">
      <c r="B5" s="70" t="s">
        <v>2222</v>
      </c>
    </row>
    <row r="6" spans="2:12" s="70" customFormat="1" ht="21.5" customHeight="1" x14ac:dyDescent="0.35">
      <c r="B6" s="70" t="s">
        <v>2209</v>
      </c>
    </row>
    <row r="7" spans="2:12" ht="15" customHeight="1" x14ac:dyDescent="0.35"/>
    <row r="8" spans="2:12" ht="15" customHeight="1" x14ac:dyDescent="0.35">
      <c r="B8" s="36" t="s">
        <v>142</v>
      </c>
    </row>
    <row r="9" spans="2:12" ht="15" customHeight="1" x14ac:dyDescent="0.35">
      <c r="B9" s="30">
        <f>SUMIF($J$15:$J$1000,"&gt;0")</f>
        <v>0</v>
      </c>
    </row>
    <row r="10" spans="2:12" ht="15" customHeight="1" x14ac:dyDescent="0.35"/>
    <row r="11" spans="2:12" s="5" customFormat="1" ht="15" customHeight="1" x14ac:dyDescent="0.35">
      <c r="B11" s="76" t="s">
        <v>2129</v>
      </c>
      <c r="C11" s="74" t="s">
        <v>144</v>
      </c>
      <c r="D11" s="88" t="s">
        <v>2127</v>
      </c>
      <c r="E11" s="88"/>
      <c r="F11" s="78" t="s">
        <v>2212</v>
      </c>
      <c r="G11" s="79"/>
      <c r="H11" s="79"/>
      <c r="I11" s="80"/>
      <c r="J11" s="88" t="s">
        <v>146</v>
      </c>
    </row>
    <row r="12" spans="2:12" s="5" customFormat="1" ht="37" customHeight="1" x14ac:dyDescent="0.35">
      <c r="B12" s="77"/>
      <c r="C12" s="75"/>
      <c r="D12" s="60" t="s">
        <v>2139</v>
      </c>
      <c r="E12" s="60" t="s">
        <v>2138</v>
      </c>
      <c r="F12" s="60" t="s">
        <v>150</v>
      </c>
      <c r="G12" s="36" t="s">
        <v>151</v>
      </c>
      <c r="H12" s="36" t="s">
        <v>148</v>
      </c>
      <c r="I12" s="36" t="s">
        <v>152</v>
      </c>
      <c r="J12" s="88"/>
      <c r="L12" s="1"/>
    </row>
    <row r="13" spans="2:12" ht="19.5" customHeight="1" x14ac:dyDescent="0.35">
      <c r="B13" s="37" t="s">
        <v>2228</v>
      </c>
      <c r="C13" s="37" t="s">
        <v>2215</v>
      </c>
      <c r="D13" s="37">
        <v>10</v>
      </c>
      <c r="E13" s="37">
        <v>10</v>
      </c>
      <c r="F13" s="37" t="s">
        <v>2074</v>
      </c>
      <c r="G13" s="65" cm="1">
        <f t="array" ref="G13">_xlfn.XLOOKUP($C13&amp;$F13,テーブル35[原単位種類]&amp;テーブル35[係数名],テーブル35[数値])</f>
        <v>1.5422425080449925E-3</v>
      </c>
      <c r="H13" s="65" t="str" cm="1">
        <f t="array" ref="H13">_xlfn.XLOOKUP($C13&amp;$F13,テーブル35[原単位種類]&amp;テーブル35[係数名],テーブル35[単位])</f>
        <v>tCO2/人・日</v>
      </c>
      <c r="I13" s="65" t="str" cm="1">
        <f t="array" ref="I13">_xlfn.XLOOKUP($C13&amp;$F13,テーブル35[原単位種類]&amp;テーブル35[係数名],テーブル35[出典])</f>
        <v>環境省DB「14勤務日数」_オフィス_中都市</v>
      </c>
      <c r="J13" s="63">
        <f>IF(C13="環境省_従業員数",D13*E13*G13,D13*G13)</f>
        <v>0.15422425080449925</v>
      </c>
    </row>
    <row r="14" spans="2:12" ht="19.5" customHeight="1" x14ac:dyDescent="0.35">
      <c r="B14" s="37" t="s">
        <v>2227</v>
      </c>
      <c r="C14" s="37" t="s">
        <v>2137</v>
      </c>
      <c r="D14" s="37">
        <v>10000</v>
      </c>
      <c r="E14" s="37"/>
      <c r="F14" s="37" t="s">
        <v>2075</v>
      </c>
      <c r="G14" s="65" cm="1">
        <f t="array" ref="G14">_xlfn.XLOOKUP($C14&amp;$F14,テーブル35[原単位種類]&amp;テーブル35[係数名],テーブル35[数値])</f>
        <v>1.8537770173677805E-6</v>
      </c>
      <c r="H14" s="65" t="str" cm="1">
        <f t="array" ref="H14">_xlfn.XLOOKUP($C14&amp;$F14,テーブル35[原単位種類]&amp;テーブル35[係数名],テーブル35[単位])</f>
        <v>tCO2/円</v>
      </c>
      <c r="I14" s="65" t="str" cm="1">
        <f t="array" ref="I14">_xlfn.XLOOKUP($C14&amp;$F14,テーブル35[原単位種類]&amp;テーブル35[係数名],テーブル35[出典])</f>
        <v>環境省DB「11交通費」_旅客鉄道</v>
      </c>
      <c r="J14" s="63">
        <f>IF(C14="環境省_従業員数",D14*E14*G14,D14*G14)</f>
        <v>1.8537770173677807E-2</v>
      </c>
    </row>
    <row r="15" spans="2:12" ht="19.5" customHeight="1" x14ac:dyDescent="0.35">
      <c r="B15" s="6"/>
      <c r="C15" s="6"/>
      <c r="D15" s="6"/>
      <c r="E15" s="6"/>
      <c r="F15" s="6"/>
      <c r="G15" s="29" t="e" cm="1">
        <f t="array" ref="G15">_xlfn.XLOOKUP($C15&amp;$F15,テーブル35[原単位種類]&amp;テーブル35[係数名],テーブル35[数値])</f>
        <v>#N/A</v>
      </c>
      <c r="H15" s="29" t="e" cm="1">
        <f t="array" ref="H15">_xlfn.XLOOKUP($C15&amp;$F15,テーブル35[原単位種類]&amp;テーブル35[係数名],テーブル35[単位])</f>
        <v>#N/A</v>
      </c>
      <c r="I15" s="29" t="e" cm="1">
        <f t="array" ref="I15">_xlfn.XLOOKUP($C15&amp;$F15,テーブル35[原単位種類]&amp;テーブル35[係数名],テーブル35[出典])</f>
        <v>#N/A</v>
      </c>
      <c r="J15" s="30" t="e">
        <f>IF(C15="環境省_従業員数",D15*E15*G15,D15*G15)</f>
        <v>#N/A</v>
      </c>
    </row>
    <row r="16" spans="2:12" ht="19.5" customHeight="1" x14ac:dyDescent="0.35">
      <c r="B16" s="6"/>
      <c r="C16" s="6"/>
      <c r="D16" s="6"/>
      <c r="E16" s="6"/>
      <c r="F16" s="6"/>
      <c r="G16" s="29" t="e" cm="1">
        <f t="array" ref="G16">_xlfn.XLOOKUP($C16&amp;$F16,テーブル35[原単位種類]&amp;テーブル35[係数名],テーブル35[数値])</f>
        <v>#N/A</v>
      </c>
      <c r="H16" s="29" t="e" cm="1">
        <f t="array" ref="H16">_xlfn.XLOOKUP($C16&amp;$F16,テーブル35[原単位種類]&amp;テーブル35[係数名],テーブル35[単位])</f>
        <v>#N/A</v>
      </c>
      <c r="I16" s="29" t="e" cm="1">
        <f t="array" ref="I16">_xlfn.XLOOKUP($C16&amp;$F16,テーブル35[原単位種類]&amp;テーブル35[係数名],テーブル35[出典])</f>
        <v>#N/A</v>
      </c>
      <c r="J16" s="30" t="e">
        <f t="shared" ref="J16:J22" si="0">IF(C16="環境省_従業員数",D16*E16*G16,D16*G16)</f>
        <v>#N/A</v>
      </c>
    </row>
    <row r="17" spans="2:10" ht="19.5" customHeight="1" x14ac:dyDescent="0.35">
      <c r="B17" s="6"/>
      <c r="C17" s="6"/>
      <c r="D17" s="6"/>
      <c r="E17" s="6"/>
      <c r="F17" s="6"/>
      <c r="G17" s="29" t="e" cm="1">
        <f t="array" ref="G17">_xlfn.XLOOKUP($C17&amp;$F17,テーブル35[原単位種類]&amp;テーブル35[係数名],テーブル35[数値])</f>
        <v>#N/A</v>
      </c>
      <c r="H17" s="29" t="e" cm="1">
        <f t="array" ref="H17">_xlfn.XLOOKUP($C17&amp;$F17,テーブル35[原単位種類]&amp;テーブル35[係数名],テーブル35[単位])</f>
        <v>#N/A</v>
      </c>
      <c r="I17" s="29" t="e" cm="1">
        <f t="array" ref="I17">_xlfn.XLOOKUP($C17&amp;$F17,テーブル35[原単位種類]&amp;テーブル35[係数名],テーブル35[出典])</f>
        <v>#N/A</v>
      </c>
      <c r="J17" s="30" t="e">
        <f t="shared" si="0"/>
        <v>#N/A</v>
      </c>
    </row>
    <row r="18" spans="2:10" ht="19.5" customHeight="1" x14ac:dyDescent="0.35">
      <c r="B18" s="6"/>
      <c r="C18" s="6"/>
      <c r="D18" s="6"/>
      <c r="E18" s="6"/>
      <c r="F18" s="6"/>
      <c r="G18" s="29" t="e" cm="1">
        <f t="array" ref="G18">_xlfn.XLOOKUP($C18&amp;$F18,テーブル35[原単位種類]&amp;テーブル35[係数名],テーブル35[数値])</f>
        <v>#N/A</v>
      </c>
      <c r="H18" s="29" t="e" cm="1">
        <f t="array" ref="H18">_xlfn.XLOOKUP($C18&amp;$F18,テーブル35[原単位種類]&amp;テーブル35[係数名],テーブル35[単位])</f>
        <v>#N/A</v>
      </c>
      <c r="I18" s="29" t="e" cm="1">
        <f t="array" ref="I18">_xlfn.XLOOKUP($C18&amp;$F18,テーブル35[原単位種類]&amp;テーブル35[係数名],テーブル35[出典])</f>
        <v>#N/A</v>
      </c>
      <c r="J18" s="30" t="e">
        <f t="shared" si="0"/>
        <v>#N/A</v>
      </c>
    </row>
    <row r="19" spans="2:10" ht="19.5" customHeight="1" x14ac:dyDescent="0.35">
      <c r="B19" s="6"/>
      <c r="C19" s="6"/>
      <c r="D19" s="6"/>
      <c r="E19" s="6"/>
      <c r="F19" s="6"/>
      <c r="G19" s="29" t="e" cm="1">
        <f t="array" ref="G19">_xlfn.XLOOKUP($C19&amp;$F19,テーブル35[原単位種類]&amp;テーブル35[係数名],テーブル35[数値])</f>
        <v>#N/A</v>
      </c>
      <c r="H19" s="29" t="e" cm="1">
        <f t="array" ref="H19">_xlfn.XLOOKUP($C19&amp;$F19,テーブル35[原単位種類]&amp;テーブル35[係数名],テーブル35[単位])</f>
        <v>#N/A</v>
      </c>
      <c r="I19" s="29" t="e" cm="1">
        <f t="array" ref="I19">_xlfn.XLOOKUP($C19&amp;$F19,テーブル35[原単位種類]&amp;テーブル35[係数名],テーブル35[出典])</f>
        <v>#N/A</v>
      </c>
      <c r="J19" s="30" t="e">
        <f t="shared" si="0"/>
        <v>#N/A</v>
      </c>
    </row>
    <row r="20" spans="2:10" ht="19.5" customHeight="1" x14ac:dyDescent="0.35">
      <c r="B20" s="6"/>
      <c r="C20" s="6"/>
      <c r="D20" s="6"/>
      <c r="E20" s="6"/>
      <c r="F20" s="6"/>
      <c r="G20" s="29" t="e" cm="1">
        <f t="array" ref="G20">_xlfn.XLOOKUP($C20&amp;$F20,テーブル35[原単位種類]&amp;テーブル35[係数名],テーブル35[数値])</f>
        <v>#N/A</v>
      </c>
      <c r="H20" s="29" t="e" cm="1">
        <f t="array" ref="H20">_xlfn.XLOOKUP($C20&amp;$F20,テーブル35[原単位種類]&amp;テーブル35[係数名],テーブル35[単位])</f>
        <v>#N/A</v>
      </c>
      <c r="I20" s="29" t="e" cm="1">
        <f t="array" ref="I20">_xlfn.XLOOKUP($C20&amp;$F20,テーブル35[原単位種類]&amp;テーブル35[係数名],テーブル35[出典])</f>
        <v>#N/A</v>
      </c>
      <c r="J20" s="30" t="e">
        <f t="shared" si="0"/>
        <v>#N/A</v>
      </c>
    </row>
    <row r="21" spans="2:10" ht="19.5" customHeight="1" x14ac:dyDescent="0.35">
      <c r="B21" s="6"/>
      <c r="C21" s="6"/>
      <c r="D21" s="6"/>
      <c r="E21" s="6"/>
      <c r="F21" s="6"/>
      <c r="G21" s="29" t="e" cm="1">
        <f t="array" ref="G21">_xlfn.XLOOKUP($C21&amp;$F21,テーブル35[原単位種類]&amp;テーブル35[係数名],テーブル35[数値])</f>
        <v>#N/A</v>
      </c>
      <c r="H21" s="29" t="e" cm="1">
        <f t="array" ref="H21">_xlfn.XLOOKUP($C21&amp;$F21,テーブル35[原単位種類]&amp;テーブル35[係数名],テーブル35[単位])</f>
        <v>#N/A</v>
      </c>
      <c r="I21" s="29" t="e" cm="1">
        <f t="array" ref="I21">_xlfn.XLOOKUP($C21&amp;$F21,テーブル35[原単位種類]&amp;テーブル35[係数名],テーブル35[出典])</f>
        <v>#N/A</v>
      </c>
      <c r="J21" s="30" t="e">
        <f t="shared" si="0"/>
        <v>#N/A</v>
      </c>
    </row>
    <row r="22" spans="2:10" ht="19.5" customHeight="1" x14ac:dyDescent="0.35">
      <c r="B22" s="6"/>
      <c r="C22" s="6"/>
      <c r="D22" s="6"/>
      <c r="E22" s="6"/>
      <c r="F22" s="6"/>
      <c r="G22" s="29" t="e" cm="1">
        <f t="array" ref="G22">_xlfn.XLOOKUP($C22&amp;$F22,テーブル35[原単位種類]&amp;テーブル35[係数名],テーブル35[数値])</f>
        <v>#N/A</v>
      </c>
      <c r="H22" s="29" t="e" cm="1">
        <f t="array" ref="H22">_xlfn.XLOOKUP($C22&amp;$F22,テーブル35[原単位種類]&amp;テーブル35[係数名],テーブル35[単位])</f>
        <v>#N/A</v>
      </c>
      <c r="I22" s="29" t="e" cm="1">
        <f t="array" ref="I22">_xlfn.XLOOKUP($C22&amp;$F22,テーブル35[原単位種類]&amp;テーブル35[係数名],テーブル35[出典])</f>
        <v>#N/A</v>
      </c>
      <c r="J22" s="30" t="e">
        <f t="shared" si="0"/>
        <v>#N/A</v>
      </c>
    </row>
  </sheetData>
  <autoFilter ref="B11:J22" xr:uid="{EA251A1C-ECF0-42A8-92ED-A66BAAE15318}">
    <filterColumn colId="2" showButton="0"/>
    <filterColumn colId="3" showButton="0"/>
    <filterColumn colId="4" showButton="0"/>
    <filterColumn colId="5" showButton="0"/>
    <filterColumn colId="6" showButton="0"/>
  </autoFilter>
  <mergeCells count="5">
    <mergeCell ref="B11:B12"/>
    <mergeCell ref="J11:J12"/>
    <mergeCell ref="D11:E11"/>
    <mergeCell ref="C11:C12"/>
    <mergeCell ref="F11:I11"/>
  </mergeCells>
  <phoneticPr fontId="4"/>
  <conditionalFormatting sqref="E15:E22">
    <cfRule type="expression" dxfId="15" priority="1">
      <formula>$C15="環境省_交通費"</formula>
    </cfRule>
  </conditionalFormatting>
  <conditionalFormatting sqref="F15:F22">
    <cfRule type="expression" dxfId="14" priority="3">
      <formula>OR($C15="その他",$C15="")</formula>
    </cfRule>
  </conditionalFormatting>
  <dataValidations disablePrompts="1" count="2">
    <dataValidation type="list" allowBlank="1" showInputMessage="1" showErrorMessage="1" sqref="F13:F22" xr:uid="{CA472D58-4655-43CD-A756-26F97C0BEB08}">
      <formula1>INDIRECT(C13&amp;"_カテゴリ7")</formula1>
    </dataValidation>
    <dataValidation type="list" allowBlank="1" showInputMessage="1" showErrorMessage="1" sqref="C13:C22" xr:uid="{875F6C58-C6AC-4C58-857A-DDF3894BE703}">
      <formula1>"環境省_交通費,環境省_従業員数"</formula1>
    </dataValidation>
  </dataValidations>
  <pageMargins left="0.7" right="0.7" top="0.75" bottom="0.75" header="0.3" footer="0.3"/>
  <pageSetup paperSize="9" scale="61" orientation="landscape"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8">
    <tabColor rgb="FF00478B"/>
    <pageSetUpPr fitToPage="1"/>
  </sheetPr>
  <dimension ref="B1:N22"/>
  <sheetViews>
    <sheetView showGridLines="0" zoomScale="85" zoomScaleNormal="85" workbookViewId="0">
      <selection activeCell="A5" sqref="A5:XFD6"/>
    </sheetView>
  </sheetViews>
  <sheetFormatPr defaultColWidth="8.640625" defaultRowHeight="15.75" customHeight="1" x14ac:dyDescent="0.35"/>
  <cols>
    <col min="1" max="1" width="2.640625" style="1" customWidth="1"/>
    <col min="2" max="14" width="15.640625" style="1" customWidth="1"/>
    <col min="15" max="15" width="18.640625" style="1" customWidth="1"/>
    <col min="16" max="16" width="3.640625" style="1" customWidth="1"/>
    <col min="17" max="17" width="22.35546875" style="1" customWidth="1"/>
    <col min="18" max="16384" width="8.640625" style="1"/>
  </cols>
  <sheetData>
    <row r="1" spans="2:14" ht="15" customHeight="1" x14ac:dyDescent="0.35"/>
    <row r="2" spans="2:14" ht="15" customHeight="1" x14ac:dyDescent="0.35">
      <c r="B2" s="4" t="s">
        <v>170</v>
      </c>
    </row>
    <row r="3" spans="2:14" ht="15" customHeight="1" x14ac:dyDescent="0.35">
      <c r="B3" s="1" t="s">
        <v>2223</v>
      </c>
    </row>
    <row r="4" spans="2:14" ht="15" customHeight="1" x14ac:dyDescent="0.35">
      <c r="B4" s="1" t="s">
        <v>2224</v>
      </c>
    </row>
    <row r="5" spans="2:14" s="70" customFormat="1" ht="21.5" customHeight="1" x14ac:dyDescent="0.35">
      <c r="B5" s="70" t="s">
        <v>2225</v>
      </c>
    </row>
    <row r="6" spans="2:14" s="70" customFormat="1" ht="21.5" customHeight="1" x14ac:dyDescent="0.35">
      <c r="B6" s="70" t="s">
        <v>2226</v>
      </c>
    </row>
    <row r="7" spans="2:14" ht="15" customHeight="1" x14ac:dyDescent="0.35"/>
    <row r="8" spans="2:14" ht="15" customHeight="1" x14ac:dyDescent="0.35">
      <c r="B8" s="36" t="s">
        <v>142</v>
      </c>
    </row>
    <row r="9" spans="2:14" ht="15" customHeight="1" x14ac:dyDescent="0.35">
      <c r="B9" s="30">
        <f>SUMIF($N$15:$N$1000,"&gt;0")</f>
        <v>0</v>
      </c>
    </row>
    <row r="10" spans="2:14" ht="15" customHeight="1" x14ac:dyDescent="0.35"/>
    <row r="11" spans="2:14" ht="15.65" customHeight="1" x14ac:dyDescent="0.35">
      <c r="B11" s="76" t="s">
        <v>2134</v>
      </c>
      <c r="C11" s="74" t="s">
        <v>144</v>
      </c>
      <c r="D11" s="78" t="s">
        <v>2135</v>
      </c>
      <c r="E11" s="79"/>
      <c r="F11" s="78" t="s">
        <v>2213</v>
      </c>
      <c r="G11" s="79"/>
      <c r="H11" s="79"/>
      <c r="I11" s="80"/>
      <c r="J11" s="78" t="s">
        <v>145</v>
      </c>
      <c r="K11" s="79"/>
      <c r="L11" s="79"/>
      <c r="M11" s="80"/>
      <c r="N11" s="74" t="s">
        <v>146</v>
      </c>
    </row>
    <row r="12" spans="2:14" ht="15.75" customHeight="1" x14ac:dyDescent="0.35">
      <c r="B12" s="77"/>
      <c r="C12" s="75"/>
      <c r="D12" s="36" t="s">
        <v>147</v>
      </c>
      <c r="E12" s="60" t="s">
        <v>148</v>
      </c>
      <c r="F12" s="60" t="s">
        <v>150</v>
      </c>
      <c r="G12" s="36" t="s">
        <v>151</v>
      </c>
      <c r="H12" s="36" t="s">
        <v>148</v>
      </c>
      <c r="I12" s="36" t="s">
        <v>152</v>
      </c>
      <c r="J12" s="60" t="s">
        <v>153</v>
      </c>
      <c r="K12" s="60" t="s">
        <v>147</v>
      </c>
      <c r="L12" s="36" t="s">
        <v>148</v>
      </c>
      <c r="M12" s="36" t="s">
        <v>152</v>
      </c>
      <c r="N12" s="75"/>
    </row>
    <row r="13" spans="2:14" ht="15.75" customHeight="1" x14ac:dyDescent="0.35">
      <c r="B13" s="37" t="s">
        <v>2230</v>
      </c>
      <c r="C13" s="37" t="s">
        <v>2170</v>
      </c>
      <c r="D13" s="37">
        <v>1000</v>
      </c>
      <c r="E13" s="37" t="s">
        <v>2231</v>
      </c>
      <c r="F13" s="37" t="s">
        <v>203</v>
      </c>
      <c r="G13" s="62" cm="1">
        <f t="array" ref="G13">_xlfn.XLOOKUP($C13&amp;$F13,テーブル39[原単位種類]&amp;テーブル39[係数名],テーブル39[数値])</f>
        <v>2.2901266666666702E-3</v>
      </c>
      <c r="H13" s="62" t="str" cm="1">
        <f t="array" ref="H13">_xlfn.XLOOKUP($C13&amp;$F13,テーブル39[原単位種類]&amp;テーブル39[係数名],テーブル39[単位])</f>
        <v>tCO2/L</v>
      </c>
      <c r="I13" s="62" t="str" cm="1">
        <f t="array" ref="I13">_xlfn.XLOOKUP($C13&amp;$F13,テーブル39[原単位種類]&amp;テーブル39[係数名],テーブル39[出典])</f>
        <v>環境省「算定・報告・公表制度における算定方法・排出係数一覧」</v>
      </c>
      <c r="J13" s="37"/>
      <c r="K13" s="37"/>
      <c r="L13" s="63"/>
      <c r="M13" s="37"/>
      <c r="N13" s="63">
        <f t="shared" ref="N13:N22" si="0">D13*IF(C13="その他",K13,G13)</f>
        <v>2.2901266666666702</v>
      </c>
    </row>
    <row r="14" spans="2:14" ht="15.75" customHeight="1" x14ac:dyDescent="0.35">
      <c r="B14" s="37" t="s">
        <v>2232</v>
      </c>
      <c r="C14" s="37" t="s">
        <v>2229</v>
      </c>
      <c r="D14" s="37">
        <v>1000</v>
      </c>
      <c r="E14" s="37" t="s">
        <v>2233</v>
      </c>
      <c r="F14" s="37" t="s">
        <v>215</v>
      </c>
      <c r="G14" s="62" cm="1">
        <f t="array" ref="G14">_xlfn.XLOOKUP($C14&amp;$F14,テーブル39[原単位種類]&amp;テーブル39[係数名],テーブル39[数値])</f>
        <v>8.2437900747196202E-2</v>
      </c>
      <c r="H14" s="62" t="str" cm="1">
        <f t="array" ref="H14">_xlfn.XLOOKUP($C14&amp;$F14,テーブル39[原単位種類]&amp;テーブル39[係数名],テーブル39[単位])</f>
        <v>tCO2/m2・年</v>
      </c>
      <c r="I14" s="62" t="str" cm="1">
        <f t="array" ref="I14">_xlfn.XLOOKUP($C14&amp;$F14,テーブル39[原単位種類]&amp;テーブル39[係数名],テーブル39[出典])</f>
        <v>環境省DB「16建物【面積】」_事務所ビル_合計（代表値）</v>
      </c>
      <c r="J14" s="37"/>
      <c r="K14" s="37"/>
      <c r="L14" s="63"/>
      <c r="M14" s="37"/>
      <c r="N14" s="63">
        <f t="shared" si="0"/>
        <v>82.437900747196196</v>
      </c>
    </row>
    <row r="15" spans="2:14" ht="15.75" customHeight="1" x14ac:dyDescent="0.35">
      <c r="B15" s="6"/>
      <c r="C15" s="6"/>
      <c r="D15" s="6"/>
      <c r="E15" s="6"/>
      <c r="F15" s="6"/>
      <c r="G15" s="25" t="e" cm="1">
        <f t="array" ref="G15">_xlfn.XLOOKUP($C15&amp;$F15,テーブル39[原単位種類]&amp;テーブル39[係数名],テーブル39[数値])</f>
        <v>#N/A</v>
      </c>
      <c r="H15" s="25" t="e" cm="1">
        <f t="array" ref="H15">_xlfn.XLOOKUP($C15&amp;$F15,テーブル39[原単位種類]&amp;テーブル39[係数名],テーブル39[単位])</f>
        <v>#N/A</v>
      </c>
      <c r="I15" s="25" t="e" cm="1">
        <f t="array" ref="I15">_xlfn.XLOOKUP($C15&amp;$F15,テーブル39[原単位種類]&amp;テーブル39[係数名],テーブル39[出典])</f>
        <v>#N/A</v>
      </c>
      <c r="J15" s="6"/>
      <c r="K15" s="6"/>
      <c r="L15" s="26"/>
      <c r="M15" s="6"/>
      <c r="N15" s="30" t="e">
        <f t="shared" si="0"/>
        <v>#N/A</v>
      </c>
    </row>
    <row r="16" spans="2:14" ht="15.75" customHeight="1" x14ac:dyDescent="0.35">
      <c r="B16" s="6"/>
      <c r="C16" s="6"/>
      <c r="D16" s="6"/>
      <c r="E16" s="6"/>
      <c r="F16" s="6"/>
      <c r="G16" s="25" t="e" cm="1">
        <f t="array" ref="G16">_xlfn.XLOOKUP($C16&amp;$F16,テーブル39[原単位種類]&amp;テーブル39[係数名],テーブル39[数値])</f>
        <v>#N/A</v>
      </c>
      <c r="H16" s="25" t="e" cm="1">
        <f t="array" ref="H16">_xlfn.XLOOKUP($C16&amp;$F16,テーブル39[原単位種類]&amp;テーブル39[係数名],テーブル39[単位])</f>
        <v>#N/A</v>
      </c>
      <c r="I16" s="25" t="e" cm="1">
        <f t="array" ref="I16">_xlfn.XLOOKUP($C16&amp;$F16,テーブル39[原単位種類]&amp;テーブル39[係数名],テーブル39[出典])</f>
        <v>#N/A</v>
      </c>
      <c r="J16" s="6"/>
      <c r="K16" s="6"/>
      <c r="L16" s="26"/>
      <c r="M16" s="6"/>
      <c r="N16" s="30" t="e">
        <f t="shared" si="0"/>
        <v>#N/A</v>
      </c>
    </row>
    <row r="17" spans="2:14" ht="15.75" customHeight="1" x14ac:dyDescent="0.35">
      <c r="B17" s="6"/>
      <c r="C17" s="6"/>
      <c r="D17" s="6"/>
      <c r="E17" s="6"/>
      <c r="F17" s="6"/>
      <c r="G17" s="25" t="e" cm="1">
        <f t="array" ref="G17">_xlfn.XLOOKUP($C17&amp;$F17,テーブル39[原単位種類]&amp;テーブル39[係数名],テーブル39[数値])</f>
        <v>#N/A</v>
      </c>
      <c r="H17" s="25" t="e" cm="1">
        <f t="array" ref="H17">_xlfn.XLOOKUP($C17&amp;$F17,テーブル39[原単位種類]&amp;テーブル39[係数名],テーブル39[単位])</f>
        <v>#N/A</v>
      </c>
      <c r="I17" s="25" t="e" cm="1">
        <f t="array" ref="I17">_xlfn.XLOOKUP($C17&amp;$F17,テーブル39[原単位種類]&amp;テーブル39[係数名],テーブル39[出典])</f>
        <v>#N/A</v>
      </c>
      <c r="J17" s="6"/>
      <c r="K17" s="6"/>
      <c r="L17" s="26"/>
      <c r="M17" s="6"/>
      <c r="N17" s="30" t="e">
        <f t="shared" si="0"/>
        <v>#N/A</v>
      </c>
    </row>
    <row r="18" spans="2:14" ht="15.75" customHeight="1" x14ac:dyDescent="0.35">
      <c r="B18" s="6"/>
      <c r="C18" s="6"/>
      <c r="D18" s="6"/>
      <c r="E18" s="6"/>
      <c r="F18" s="6"/>
      <c r="G18" s="25" t="e" cm="1">
        <f t="array" ref="G18">_xlfn.XLOOKUP($C18&amp;$F18,テーブル39[原単位種類]&amp;テーブル39[係数名],テーブル39[数値])</f>
        <v>#N/A</v>
      </c>
      <c r="H18" s="25" t="e" cm="1">
        <f t="array" ref="H18">_xlfn.XLOOKUP($C18&amp;$F18,テーブル39[原単位種類]&amp;テーブル39[係数名],テーブル39[単位])</f>
        <v>#N/A</v>
      </c>
      <c r="I18" s="25" t="e" cm="1">
        <f t="array" ref="I18">_xlfn.XLOOKUP($C18&amp;$F18,テーブル39[原単位種類]&amp;テーブル39[係数名],テーブル39[出典])</f>
        <v>#N/A</v>
      </c>
      <c r="J18" s="6"/>
      <c r="K18" s="6"/>
      <c r="L18" s="26"/>
      <c r="M18" s="6"/>
      <c r="N18" s="30" t="e">
        <f t="shared" si="0"/>
        <v>#N/A</v>
      </c>
    </row>
    <row r="19" spans="2:14" ht="15.75" customHeight="1" x14ac:dyDescent="0.35">
      <c r="B19" s="6"/>
      <c r="C19" s="6"/>
      <c r="D19" s="6"/>
      <c r="E19" s="6"/>
      <c r="F19" s="6"/>
      <c r="G19" s="25" t="e" cm="1">
        <f t="array" ref="G19">_xlfn.XLOOKUP($C19&amp;$F19,テーブル39[原単位種類]&amp;テーブル39[係数名],テーブル39[数値])</f>
        <v>#N/A</v>
      </c>
      <c r="H19" s="25" t="e" cm="1">
        <f t="array" ref="H19">_xlfn.XLOOKUP($C19&amp;$F19,テーブル39[原単位種類]&amp;テーブル39[係数名],テーブル39[単位])</f>
        <v>#N/A</v>
      </c>
      <c r="I19" s="25" t="e" cm="1">
        <f t="array" ref="I19">_xlfn.XLOOKUP($C19&amp;$F19,テーブル39[原単位種類]&amp;テーブル39[係数名],テーブル39[出典])</f>
        <v>#N/A</v>
      </c>
      <c r="J19" s="6"/>
      <c r="K19" s="6"/>
      <c r="L19" s="26"/>
      <c r="M19" s="6"/>
      <c r="N19" s="30" t="e">
        <f t="shared" si="0"/>
        <v>#N/A</v>
      </c>
    </row>
    <row r="20" spans="2:14" ht="15.75" customHeight="1" x14ac:dyDescent="0.35">
      <c r="B20" s="6"/>
      <c r="C20" s="6"/>
      <c r="D20" s="6"/>
      <c r="E20" s="6"/>
      <c r="F20" s="6"/>
      <c r="G20" s="25" t="e" cm="1">
        <f t="array" ref="G20">_xlfn.XLOOKUP($C20&amp;$F20,テーブル39[原単位種類]&amp;テーブル39[係数名],テーブル39[数値])</f>
        <v>#N/A</v>
      </c>
      <c r="H20" s="25" t="e" cm="1">
        <f t="array" ref="H20">_xlfn.XLOOKUP($C20&amp;$F20,テーブル39[原単位種類]&amp;テーブル39[係数名],テーブル39[単位])</f>
        <v>#N/A</v>
      </c>
      <c r="I20" s="25" t="e" cm="1">
        <f t="array" ref="I20">_xlfn.XLOOKUP($C20&amp;$F20,テーブル39[原単位種類]&amp;テーブル39[係数名],テーブル39[出典])</f>
        <v>#N/A</v>
      </c>
      <c r="J20" s="6"/>
      <c r="K20" s="6"/>
      <c r="L20" s="26"/>
      <c r="M20" s="6"/>
      <c r="N20" s="30" t="e">
        <f t="shared" si="0"/>
        <v>#N/A</v>
      </c>
    </row>
    <row r="21" spans="2:14" ht="15.75" customHeight="1" x14ac:dyDescent="0.35">
      <c r="B21" s="6"/>
      <c r="C21" s="6"/>
      <c r="D21" s="6"/>
      <c r="E21" s="6"/>
      <c r="F21" s="6"/>
      <c r="G21" s="25" t="e" cm="1">
        <f t="array" ref="G21">_xlfn.XLOOKUP($C21&amp;$F21,テーブル39[原単位種類]&amp;テーブル39[係数名],テーブル39[数値])</f>
        <v>#N/A</v>
      </c>
      <c r="H21" s="25" t="e" cm="1">
        <f t="array" ref="H21">_xlfn.XLOOKUP($C21&amp;$F21,テーブル39[原単位種類]&amp;テーブル39[係数名],テーブル39[単位])</f>
        <v>#N/A</v>
      </c>
      <c r="I21" s="25" t="e" cm="1">
        <f t="array" ref="I21">_xlfn.XLOOKUP($C21&amp;$F21,テーブル39[原単位種類]&amp;テーブル39[係数名],テーブル39[出典])</f>
        <v>#N/A</v>
      </c>
      <c r="J21" s="6"/>
      <c r="K21" s="6"/>
      <c r="L21" s="26"/>
      <c r="M21" s="6"/>
      <c r="N21" s="30" t="e">
        <f t="shared" si="0"/>
        <v>#N/A</v>
      </c>
    </row>
    <row r="22" spans="2:14" ht="15.75" customHeight="1" x14ac:dyDescent="0.35">
      <c r="B22" s="6"/>
      <c r="C22" s="6"/>
      <c r="D22" s="6"/>
      <c r="E22" s="6"/>
      <c r="F22" s="6"/>
      <c r="G22" s="25" t="e" cm="1">
        <f t="array" ref="G22">_xlfn.XLOOKUP($C22&amp;$F22,テーブル39[原単位種類]&amp;テーブル39[係数名],テーブル39[数値])</f>
        <v>#N/A</v>
      </c>
      <c r="H22" s="25" t="e" cm="1">
        <f t="array" ref="H22">_xlfn.XLOOKUP($C22&amp;$F22,テーブル39[原単位種類]&amp;テーブル39[係数名],テーブル39[単位])</f>
        <v>#N/A</v>
      </c>
      <c r="I22" s="25" t="e" cm="1">
        <f t="array" ref="I22">_xlfn.XLOOKUP($C22&amp;$F22,テーブル39[原単位種類]&amp;テーブル39[係数名],テーブル39[出典])</f>
        <v>#N/A</v>
      </c>
      <c r="J22" s="6"/>
      <c r="K22" s="6"/>
      <c r="L22" s="26"/>
      <c r="M22" s="6"/>
      <c r="N22" s="30" t="e">
        <f t="shared" si="0"/>
        <v>#N/A</v>
      </c>
    </row>
  </sheetData>
  <autoFilter ref="B11:N22" xr:uid="{00000000-0001-0000-1900-000000000000}">
    <filterColumn colId="2" showButton="0"/>
    <filterColumn colId="3" showButton="0"/>
    <filterColumn colId="4" showButton="0"/>
    <filterColumn colId="5" showButton="0"/>
    <filterColumn colId="6" showButton="0"/>
    <filterColumn colId="8" showButton="0"/>
    <filterColumn colId="9" showButton="0"/>
    <filterColumn colId="10" showButton="0"/>
  </autoFilter>
  <mergeCells count="6">
    <mergeCell ref="N11:N12"/>
    <mergeCell ref="B11:B12"/>
    <mergeCell ref="C11:C12"/>
    <mergeCell ref="D11:E11"/>
    <mergeCell ref="F11:I11"/>
    <mergeCell ref="J11:M11"/>
  </mergeCells>
  <phoneticPr fontId="3"/>
  <conditionalFormatting sqref="F15:F22">
    <cfRule type="expression" dxfId="13" priority="2">
      <formula>OR($C15="その他",$C15="")</formula>
    </cfRule>
  </conditionalFormatting>
  <conditionalFormatting sqref="J15:M22">
    <cfRule type="expression" dxfId="12" priority="1">
      <formula>$C15&lt;&gt;"その他"</formula>
    </cfRule>
  </conditionalFormatting>
  <dataValidations count="2">
    <dataValidation type="list" allowBlank="1" showInputMessage="1" showErrorMessage="1" sqref="F13:F22" xr:uid="{E58F2F1C-75F1-4EE1-BE38-A7BACBE21EC3}">
      <formula1>INDIRECT(C13&amp;"_カテゴリ8_13")</formula1>
    </dataValidation>
    <dataValidation type="list" allowBlank="1" showInputMessage="1" showErrorMessage="1" sqref="C13:C22" xr:uid="{77405700-AEAA-41FB-B611-184509E67B0A}">
      <formula1>"環境省_エネルギー使用量,環境省_建物面積,その他"</formula1>
    </dataValidation>
  </dataValidations>
  <pageMargins left="0.7" right="0.7" top="0.75" bottom="0.75" header="0.3" footer="0.3"/>
  <pageSetup paperSize="9" scale="60"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0B545-9F16-6044-86BA-F006F1F2372C}">
  <sheetPr codeName="Sheet19">
    <tabColor rgb="FF00478B"/>
    <pageSetUpPr fitToPage="1"/>
  </sheetPr>
  <dimension ref="B1:U28"/>
  <sheetViews>
    <sheetView showGridLines="0" zoomScale="85" zoomScaleNormal="85" workbookViewId="0">
      <selection activeCell="A5" sqref="A5:XFD6"/>
    </sheetView>
  </sheetViews>
  <sheetFormatPr defaultColWidth="8.640625" defaultRowHeight="15" x14ac:dyDescent="0.35"/>
  <cols>
    <col min="1" max="1" width="2.640625" style="1" customWidth="1"/>
    <col min="2" max="2" width="22.640625" style="1" customWidth="1"/>
    <col min="3" max="19" width="15.640625" style="1" customWidth="1"/>
    <col min="20" max="16384" width="8.640625" style="1"/>
  </cols>
  <sheetData>
    <row r="1" spans="2:21" ht="15" customHeight="1" x14ac:dyDescent="0.35"/>
    <row r="2" spans="2:21" ht="15" customHeight="1" x14ac:dyDescent="0.35">
      <c r="B2" s="4" t="s">
        <v>171</v>
      </c>
    </row>
    <row r="3" spans="2:21" ht="15" customHeight="1" x14ac:dyDescent="0.35">
      <c r="B3" s="1" t="s">
        <v>2234</v>
      </c>
    </row>
    <row r="4" spans="2:21" ht="15" customHeight="1" x14ac:dyDescent="0.35">
      <c r="B4" s="1" t="s">
        <v>2235</v>
      </c>
    </row>
    <row r="5" spans="2:21" s="70" customFormat="1" ht="25.5" customHeight="1" x14ac:dyDescent="0.35">
      <c r="B5" s="70" t="s">
        <v>2236</v>
      </c>
    </row>
    <row r="6" spans="2:21" s="70" customFormat="1" ht="25.5" customHeight="1" x14ac:dyDescent="0.35">
      <c r="B6" s="70" t="s">
        <v>2237</v>
      </c>
    </row>
    <row r="7" spans="2:21" ht="15" customHeight="1" x14ac:dyDescent="0.35"/>
    <row r="8" spans="2:21" ht="15" customHeight="1" x14ac:dyDescent="0.35">
      <c r="B8" s="36" t="s">
        <v>142</v>
      </c>
    </row>
    <row r="9" spans="2:21" ht="15" customHeight="1" x14ac:dyDescent="0.35">
      <c r="B9" s="30">
        <f>SUMIF($Q$15:$Q$1000,"&gt;0")</f>
        <v>0</v>
      </c>
    </row>
    <row r="11" spans="2:21" s="5" customFormat="1" ht="15" customHeight="1" x14ac:dyDescent="0.35">
      <c r="B11" s="76" t="s">
        <v>2136</v>
      </c>
      <c r="C11" s="74" t="s">
        <v>144</v>
      </c>
      <c r="D11" s="78" t="s">
        <v>2249</v>
      </c>
      <c r="E11" s="81"/>
      <c r="F11" s="82" t="s">
        <v>2291</v>
      </c>
      <c r="G11" s="83"/>
      <c r="H11" s="83"/>
      <c r="I11" s="83"/>
      <c r="J11" s="83"/>
      <c r="K11" s="83"/>
      <c r="L11" s="84"/>
      <c r="M11" s="85" t="s">
        <v>145</v>
      </c>
      <c r="N11" s="86"/>
      <c r="O11" s="86"/>
      <c r="P11" s="87"/>
      <c r="Q11" s="74" t="s">
        <v>146</v>
      </c>
      <c r="S11" s="1"/>
      <c r="T11" s="1"/>
      <c r="U11" s="1"/>
    </row>
    <row r="12" spans="2:21" s="5" customFormat="1" ht="15" customHeight="1" x14ac:dyDescent="0.35">
      <c r="B12" s="77"/>
      <c r="C12" s="75"/>
      <c r="D12" s="36" t="s">
        <v>147</v>
      </c>
      <c r="E12" s="60" t="s">
        <v>148</v>
      </c>
      <c r="F12" s="60" t="s">
        <v>150</v>
      </c>
      <c r="G12" s="61" t="s">
        <v>159</v>
      </c>
      <c r="H12" s="61" t="s">
        <v>160</v>
      </c>
      <c r="I12" s="61" t="s">
        <v>161</v>
      </c>
      <c r="J12" s="36" t="s">
        <v>151</v>
      </c>
      <c r="K12" s="36" t="s">
        <v>148</v>
      </c>
      <c r="L12" s="36" t="s">
        <v>152</v>
      </c>
      <c r="M12" s="36" t="s">
        <v>158</v>
      </c>
      <c r="N12" s="36" t="s">
        <v>151</v>
      </c>
      <c r="O12" s="36" t="s">
        <v>148</v>
      </c>
      <c r="P12" s="36" t="s">
        <v>152</v>
      </c>
      <c r="Q12" s="75"/>
      <c r="S12" s="1"/>
      <c r="T12" s="1"/>
      <c r="U12" s="1"/>
    </row>
    <row r="13" spans="2:21" ht="15" customHeight="1" x14ac:dyDescent="0.35">
      <c r="B13" s="37" t="s">
        <v>2251</v>
      </c>
      <c r="C13" s="37" t="s">
        <v>2253</v>
      </c>
      <c r="D13" s="37">
        <f>100*1000</f>
        <v>100000</v>
      </c>
      <c r="E13" s="37" t="s">
        <v>2252</v>
      </c>
      <c r="F13" s="64" t="s">
        <v>2194</v>
      </c>
      <c r="G13" s="64" t="s">
        <v>1840</v>
      </c>
      <c r="H13" s="64">
        <v>11000</v>
      </c>
      <c r="I13" s="64">
        <v>51</v>
      </c>
      <c r="J13" s="62" cm="1">
        <f t="array" ref="J13">IF(ISNUMBER(SEARCH("トラック_",F13)),_xlfn.XLOOKUP(F13&amp;G13,テーブル7[燃料種別]&amp;テーブル7[燃費基準],テーブル7[係数A])/((I13/100)^_xlfn.XLOOKUP(F13&amp;G13,テーブル7[燃料種別]&amp;テーブル7[燃費基準],テーブル7[係数B]))/(H13^_xlfn.XLOOKUP(F13&amp;G13,テーブル7[燃料種別]&amp;テーブル7[燃費基準],テーブル7[係数C]))*_xlfn.XLOOKUP(F13&amp;G13,テーブル7[燃料種別]&amp;テーブル7[燃費基準],テーブル7[燃料係数]),_xlfn.XLOOKUP($C13&amp;$F13&amp;$G13,テーブル37[原単位種類]&amp;テーブル37[係数名]&amp;テーブル37[燃費基準],テーブル37[数値]))</f>
        <v>1.5441388019412776E-4</v>
      </c>
      <c r="K13" s="62" t="str" cm="1">
        <f t="array" ref="K13">_xlfn.XLOOKUP($C13&amp;$F13&amp;$G13,テーブル37[原単位種類]&amp;テーブル37[係数名]&amp;テーブル37[燃費基準],テーブル37[単位])</f>
        <v>tCO2e/tkm</v>
      </c>
      <c r="L13" s="62" t="str" cm="1">
        <f t="array" ref="L13">_xlfn.XLOOKUP($C13&amp;$F13&amp;$G13,テーブル37[原単位種類]&amp;テーブル37[係数名]&amp;テーブル37[燃費基準],テーブル37[出典])</f>
        <v>環境省DB「2輸送【トンキロ法】(新)」_ディーゼル車（その他）</v>
      </c>
      <c r="M13" s="37"/>
      <c r="N13" s="37"/>
      <c r="O13" s="37"/>
      <c r="P13" s="37"/>
      <c r="Q13" s="63">
        <f t="shared" ref="Q13:Q22" si="0">D13*IF(C13="その他",N13,J13)</f>
        <v>15.441388019412777</v>
      </c>
    </row>
    <row r="14" spans="2:21" ht="15.75" customHeight="1" x14ac:dyDescent="0.35">
      <c r="B14" s="37" t="s">
        <v>2250</v>
      </c>
      <c r="C14" s="37" t="s">
        <v>2254</v>
      </c>
      <c r="D14" s="37">
        <v>100</v>
      </c>
      <c r="E14" s="37" t="s">
        <v>2255</v>
      </c>
      <c r="F14" s="64" t="s">
        <v>1839</v>
      </c>
      <c r="G14" s="64"/>
      <c r="H14" s="64"/>
      <c r="I14" s="64"/>
      <c r="J14" s="62" cm="1">
        <f t="array" ref="J14">IF(ISNUMBER(SEARCH("トラック_",F14)),_xlfn.XLOOKUP(F14&amp;G14,テーブル7[燃料種別]&amp;テーブル7[燃費基準],テーブル7[係数A])/((I14/100)^_xlfn.XLOOKUP(F14&amp;G14,テーブル7[燃料種別]&amp;テーブル7[燃費基準],テーブル7[係数B]))/(H14^_xlfn.XLOOKUP(F14&amp;G14,テーブル7[燃料種別]&amp;テーブル7[燃費基準],テーブル7[係数C]))*_xlfn.XLOOKUP(F14&amp;G14,テーブル7[燃料種別]&amp;テーブル7[燃費基準],テーブル7[燃料係数]),_xlfn.XLOOKUP($C14&amp;$F14&amp;$G14,テーブル37[原単位種類]&amp;テーブル37[係数名]&amp;テーブル37[燃費基準],テーブル37[数値]))</f>
        <v>8.4243402585400959E-2</v>
      </c>
      <c r="K14" s="62" t="str" cm="1">
        <f t="array" ref="K14">_xlfn.XLOOKUP($C14&amp;$F14&amp;$G14,テーブル37[原単位種類]&amp;テーブル37[係数名]&amp;テーブル37[燃費基準],テーブル37[単位])</f>
        <v>tCO2/m2・年</v>
      </c>
      <c r="L14" s="62" t="str" cm="1">
        <f t="array" ref="L14">_xlfn.XLOOKUP($C14&amp;$F14&amp;$G14,テーブル37[原単位種類]&amp;テーブル37[係数名]&amp;テーブル37[燃費基準],テーブル37[出典])</f>
        <v>環境省DB「16建物【面積】」_その他サービス業_合計（代表値）</v>
      </c>
      <c r="M14" s="37"/>
      <c r="N14" s="37"/>
      <c r="O14" s="37"/>
      <c r="P14" s="37"/>
      <c r="Q14" s="63">
        <f t="shared" si="0"/>
        <v>8.424340258540095</v>
      </c>
    </row>
    <row r="15" spans="2:21" ht="15.75" customHeight="1" x14ac:dyDescent="0.35">
      <c r="B15" s="6"/>
      <c r="C15" s="6"/>
      <c r="D15" s="6"/>
      <c r="E15" s="6"/>
      <c r="F15" s="27"/>
      <c r="G15" s="27"/>
      <c r="H15" s="27"/>
      <c r="I15" s="27"/>
      <c r="J15" s="25" cm="1">
        <f t="array" ref="J15">IF(ISNUMBER(SEARCH("トラック_",F15)),_xlfn.XLOOKUP(F15&amp;G15,テーブル7[燃料種別]&amp;テーブル7[燃費基準],テーブル7[係数A])/((I15/100)^_xlfn.XLOOKUP(F15&amp;G15,テーブル7[燃料種別]&amp;テーブル7[燃費基準],テーブル7[係数B]))/(H15^_xlfn.XLOOKUP(F15&amp;G15,テーブル7[燃料種別]&amp;テーブル7[燃費基準],テーブル7[係数C]))*_xlfn.XLOOKUP(F15&amp;G15,テーブル7[燃料種別]&amp;テーブル7[燃費基準],テーブル7[燃料係数]),_xlfn.XLOOKUP($C15&amp;$F15&amp;$G15,テーブル37[原単位種類]&amp;テーブル37[係数名]&amp;テーブル37[燃費基準],テーブル37[数値]))</f>
        <v>0</v>
      </c>
      <c r="K15" s="25" cm="1">
        <f t="array" ref="K15">_xlfn.XLOOKUP($C15&amp;$F15&amp;$G15,テーブル37[原単位種類]&amp;テーブル37[係数名]&amp;テーブル37[燃費基準],テーブル37[単位])</f>
        <v>0</v>
      </c>
      <c r="L15" s="25" cm="1">
        <f t="array" ref="L15">_xlfn.XLOOKUP($C15&amp;$F15&amp;$G15,テーブル37[原単位種類]&amp;テーブル37[係数名]&amp;テーブル37[燃費基準],テーブル37[出典])</f>
        <v>0</v>
      </c>
      <c r="M15" s="7"/>
      <c r="N15" s="7"/>
      <c r="O15" s="7"/>
      <c r="P15" s="7"/>
      <c r="Q15" s="30">
        <f t="shared" si="0"/>
        <v>0</v>
      </c>
    </row>
    <row r="16" spans="2:21" ht="15.75" customHeight="1" x14ac:dyDescent="0.35">
      <c r="B16" s="6"/>
      <c r="C16" s="6"/>
      <c r="D16" s="6"/>
      <c r="E16" s="6"/>
      <c r="F16" s="27"/>
      <c r="G16" s="27"/>
      <c r="H16" s="27"/>
      <c r="I16" s="27"/>
      <c r="J16" s="25" cm="1">
        <f t="array" ref="J16">IF(ISNUMBER(SEARCH("トラック_",F16)),_xlfn.XLOOKUP(F16&amp;G16,テーブル7[燃料種別]&amp;テーブル7[燃費基準],テーブル7[係数A])/((I16/100)^_xlfn.XLOOKUP(F16&amp;G16,テーブル7[燃料種別]&amp;テーブル7[燃費基準],テーブル7[係数B]))/(H16^_xlfn.XLOOKUP(F16&amp;G16,テーブル7[燃料種別]&amp;テーブル7[燃費基準],テーブル7[係数C]))*_xlfn.XLOOKUP(F16&amp;G16,テーブル7[燃料種別]&amp;テーブル7[燃費基準],テーブル7[燃料係数]),_xlfn.XLOOKUP($C16&amp;$F16&amp;$G16,テーブル37[原単位種類]&amp;テーブル37[係数名]&amp;テーブル37[燃費基準],テーブル37[数値]))</f>
        <v>0</v>
      </c>
      <c r="K16" s="25" cm="1">
        <f t="array" ref="K16">_xlfn.XLOOKUP($C16&amp;$F16&amp;$G16,テーブル37[原単位種類]&amp;テーブル37[係数名]&amp;テーブル37[燃費基準],テーブル37[単位])</f>
        <v>0</v>
      </c>
      <c r="L16" s="25" cm="1">
        <f t="array" ref="L16">_xlfn.XLOOKUP($C16&amp;$F16&amp;$G16,テーブル37[原単位種類]&amp;テーブル37[係数名]&amp;テーブル37[燃費基準],テーブル37[出典])</f>
        <v>0</v>
      </c>
      <c r="M16" s="7"/>
      <c r="N16" s="7"/>
      <c r="O16" s="7"/>
      <c r="P16" s="7"/>
      <c r="Q16" s="30">
        <f t="shared" si="0"/>
        <v>0</v>
      </c>
    </row>
    <row r="17" spans="2:17" ht="15.75" customHeight="1" x14ac:dyDescent="0.35">
      <c r="B17" s="6"/>
      <c r="C17" s="6"/>
      <c r="D17" s="6"/>
      <c r="E17" s="6"/>
      <c r="F17" s="27"/>
      <c r="G17" s="27"/>
      <c r="H17" s="27"/>
      <c r="I17" s="27"/>
      <c r="J17" s="25" cm="1">
        <f t="array" ref="J17">IF(ISNUMBER(SEARCH("トラック_",F17)),_xlfn.XLOOKUP(F17&amp;G17,テーブル7[燃料種別]&amp;テーブル7[燃費基準],テーブル7[係数A])/((I17/100)^_xlfn.XLOOKUP(F17&amp;G17,テーブル7[燃料種別]&amp;テーブル7[燃費基準],テーブル7[係数B]))/(H17^_xlfn.XLOOKUP(F17&amp;G17,テーブル7[燃料種別]&amp;テーブル7[燃費基準],テーブル7[係数C]))*_xlfn.XLOOKUP(F17&amp;G17,テーブル7[燃料種別]&amp;テーブル7[燃費基準],テーブル7[燃料係数]),_xlfn.XLOOKUP($C17&amp;$F17&amp;$G17,テーブル37[原単位種類]&amp;テーブル37[係数名]&amp;テーブル37[燃費基準],テーブル37[数値]))</f>
        <v>0</v>
      </c>
      <c r="K17" s="25" cm="1">
        <f t="array" ref="K17">_xlfn.XLOOKUP($C17&amp;$F17&amp;$G17,テーブル37[原単位種類]&amp;テーブル37[係数名]&amp;テーブル37[燃費基準],テーブル37[単位])</f>
        <v>0</v>
      </c>
      <c r="L17" s="25" cm="1">
        <f t="array" ref="L17">_xlfn.XLOOKUP($C17&amp;$F17&amp;$G17,テーブル37[原単位種類]&amp;テーブル37[係数名]&amp;テーブル37[燃費基準],テーブル37[出典])</f>
        <v>0</v>
      </c>
      <c r="M17" s="7"/>
      <c r="N17" s="7"/>
      <c r="O17" s="7"/>
      <c r="P17" s="7"/>
      <c r="Q17" s="30">
        <f t="shared" si="0"/>
        <v>0</v>
      </c>
    </row>
    <row r="18" spans="2:17" ht="15.75" customHeight="1" x14ac:dyDescent="0.35">
      <c r="B18" s="6"/>
      <c r="C18" s="6"/>
      <c r="D18" s="6"/>
      <c r="E18" s="6"/>
      <c r="F18" s="27"/>
      <c r="G18" s="27"/>
      <c r="H18" s="27"/>
      <c r="I18" s="27"/>
      <c r="J18" s="25" cm="1">
        <f t="array" ref="J18">IF(ISNUMBER(SEARCH("トラック_",F18)),_xlfn.XLOOKUP(F18&amp;G18,テーブル7[燃料種別]&amp;テーブル7[燃費基準],テーブル7[係数A])/((I18/100)^_xlfn.XLOOKUP(F18&amp;G18,テーブル7[燃料種別]&amp;テーブル7[燃費基準],テーブル7[係数B]))/(H18^_xlfn.XLOOKUP(F18&amp;G18,テーブル7[燃料種別]&amp;テーブル7[燃費基準],テーブル7[係数C]))*_xlfn.XLOOKUP(F18&amp;G18,テーブル7[燃料種別]&amp;テーブル7[燃費基準],テーブル7[燃料係数]),_xlfn.XLOOKUP($C18&amp;$F18&amp;$G18,テーブル37[原単位種類]&amp;テーブル37[係数名]&amp;テーブル37[燃費基準],テーブル37[数値]))</f>
        <v>0</v>
      </c>
      <c r="K18" s="25" cm="1">
        <f t="array" ref="K18">_xlfn.XLOOKUP($C18&amp;$F18&amp;$G18,テーブル37[原単位種類]&amp;テーブル37[係数名]&amp;テーブル37[燃費基準],テーブル37[単位])</f>
        <v>0</v>
      </c>
      <c r="L18" s="25" cm="1">
        <f t="array" ref="L18">_xlfn.XLOOKUP($C18&amp;$F18&amp;$G18,テーブル37[原単位種類]&amp;テーブル37[係数名]&amp;テーブル37[燃費基準],テーブル37[出典])</f>
        <v>0</v>
      </c>
      <c r="M18" s="7"/>
      <c r="N18" s="7"/>
      <c r="O18" s="7"/>
      <c r="P18" s="7"/>
      <c r="Q18" s="30">
        <f t="shared" si="0"/>
        <v>0</v>
      </c>
    </row>
    <row r="19" spans="2:17" ht="15.75" customHeight="1" x14ac:dyDescent="0.35">
      <c r="B19" s="6"/>
      <c r="C19" s="6"/>
      <c r="D19" s="6"/>
      <c r="E19" s="6"/>
      <c r="F19" s="27"/>
      <c r="G19" s="27"/>
      <c r="H19" s="27"/>
      <c r="I19" s="27"/>
      <c r="J19" s="25" cm="1">
        <f t="array" ref="J19">IF(ISNUMBER(SEARCH("トラック_",F19)),_xlfn.XLOOKUP(F19&amp;G19,テーブル7[燃料種別]&amp;テーブル7[燃費基準],テーブル7[係数A])/((I19/100)^_xlfn.XLOOKUP(F19&amp;G19,テーブル7[燃料種別]&amp;テーブル7[燃費基準],テーブル7[係数B]))/(H19^_xlfn.XLOOKUP(F19&amp;G19,テーブル7[燃料種別]&amp;テーブル7[燃費基準],テーブル7[係数C]))*_xlfn.XLOOKUP(F19&amp;G19,テーブル7[燃料種別]&amp;テーブル7[燃費基準],テーブル7[燃料係数]),_xlfn.XLOOKUP($C19&amp;$F19&amp;$G19,テーブル37[原単位種類]&amp;テーブル37[係数名]&amp;テーブル37[燃費基準],テーブル37[数値]))</f>
        <v>0</v>
      </c>
      <c r="K19" s="25" cm="1">
        <f t="array" ref="K19">_xlfn.XLOOKUP($C19&amp;$F19&amp;$G19,テーブル37[原単位種類]&amp;テーブル37[係数名]&amp;テーブル37[燃費基準],テーブル37[単位])</f>
        <v>0</v>
      </c>
      <c r="L19" s="25" cm="1">
        <f t="array" ref="L19">_xlfn.XLOOKUP($C19&amp;$F19&amp;$G19,テーブル37[原単位種類]&amp;テーブル37[係数名]&amp;テーブル37[燃費基準],テーブル37[出典])</f>
        <v>0</v>
      </c>
      <c r="M19" s="7"/>
      <c r="N19" s="7"/>
      <c r="O19" s="7"/>
      <c r="P19" s="7"/>
      <c r="Q19" s="30">
        <f t="shared" si="0"/>
        <v>0</v>
      </c>
    </row>
    <row r="20" spans="2:17" ht="15.75" customHeight="1" x14ac:dyDescent="0.35">
      <c r="B20" s="6"/>
      <c r="C20" s="6"/>
      <c r="D20" s="6"/>
      <c r="E20" s="6"/>
      <c r="F20" s="27"/>
      <c r="G20" s="27"/>
      <c r="H20" s="27"/>
      <c r="I20" s="27"/>
      <c r="J20" s="25" cm="1">
        <f t="array" ref="J20">IF(ISNUMBER(SEARCH("トラック_",F20)),_xlfn.XLOOKUP(F20&amp;G20,テーブル7[燃料種別]&amp;テーブル7[燃費基準],テーブル7[係数A])/((I20/100)^_xlfn.XLOOKUP(F20&amp;G20,テーブル7[燃料種別]&amp;テーブル7[燃費基準],テーブル7[係数B]))/(H20^_xlfn.XLOOKUP(F20&amp;G20,テーブル7[燃料種別]&amp;テーブル7[燃費基準],テーブル7[係数C]))*_xlfn.XLOOKUP(F20&amp;G20,テーブル7[燃料種別]&amp;テーブル7[燃費基準],テーブル7[燃料係数]),_xlfn.XLOOKUP($C20&amp;$F20&amp;$G20,テーブル37[原単位種類]&amp;テーブル37[係数名]&amp;テーブル37[燃費基準],テーブル37[数値]))</f>
        <v>0</v>
      </c>
      <c r="K20" s="25" cm="1">
        <f t="array" ref="K20">_xlfn.XLOOKUP($C20&amp;$F20&amp;$G20,テーブル37[原単位種類]&amp;テーブル37[係数名]&amp;テーブル37[燃費基準],テーブル37[単位])</f>
        <v>0</v>
      </c>
      <c r="L20" s="25" cm="1">
        <f t="array" ref="L20">_xlfn.XLOOKUP($C20&amp;$F20&amp;$G20,テーブル37[原単位種類]&amp;テーブル37[係数名]&amp;テーブル37[燃費基準],テーブル37[出典])</f>
        <v>0</v>
      </c>
      <c r="M20" s="7"/>
      <c r="N20" s="7"/>
      <c r="O20" s="7"/>
      <c r="P20" s="7"/>
      <c r="Q20" s="30">
        <f t="shared" si="0"/>
        <v>0</v>
      </c>
    </row>
    <row r="21" spans="2:17" x14ac:dyDescent="0.35">
      <c r="B21" s="6"/>
      <c r="C21" s="6"/>
      <c r="D21" s="6"/>
      <c r="E21" s="6"/>
      <c r="F21" s="27"/>
      <c r="G21" s="27"/>
      <c r="H21" s="27"/>
      <c r="I21" s="27"/>
      <c r="J21" s="25" cm="1">
        <f t="array" ref="J21">IF(ISNUMBER(SEARCH("トラック_",F21)),_xlfn.XLOOKUP(F21&amp;G21,テーブル7[燃料種別]&amp;テーブル7[燃費基準],テーブル7[係数A])/((I21/100)^_xlfn.XLOOKUP(F21&amp;G21,テーブル7[燃料種別]&amp;テーブル7[燃費基準],テーブル7[係数B]))/(H21^_xlfn.XLOOKUP(F21&amp;G21,テーブル7[燃料種別]&amp;テーブル7[燃費基準],テーブル7[係数C]))*_xlfn.XLOOKUP(F21&amp;G21,テーブル7[燃料種別]&amp;テーブル7[燃費基準],テーブル7[燃料係数]),_xlfn.XLOOKUP($C21&amp;$F21&amp;$G21,テーブル37[原単位種類]&amp;テーブル37[係数名]&amp;テーブル37[燃費基準],テーブル37[数値]))</f>
        <v>0</v>
      </c>
      <c r="K21" s="25" cm="1">
        <f t="array" ref="K21">_xlfn.XLOOKUP($C21&amp;$F21&amp;$G21,テーブル37[原単位種類]&amp;テーブル37[係数名]&amp;テーブル37[燃費基準],テーブル37[単位])</f>
        <v>0</v>
      </c>
      <c r="L21" s="25" cm="1">
        <f t="array" ref="L21">_xlfn.XLOOKUP($C21&amp;$F21&amp;$G21,テーブル37[原単位種類]&amp;テーブル37[係数名]&amp;テーブル37[燃費基準],テーブル37[出典])</f>
        <v>0</v>
      </c>
      <c r="M21" s="7"/>
      <c r="N21" s="7"/>
      <c r="O21" s="7"/>
      <c r="P21" s="7"/>
      <c r="Q21" s="30">
        <f t="shared" si="0"/>
        <v>0</v>
      </c>
    </row>
    <row r="22" spans="2:17" x14ac:dyDescent="0.35">
      <c r="B22" s="6"/>
      <c r="C22" s="6"/>
      <c r="D22" s="6"/>
      <c r="E22" s="6"/>
      <c r="F22" s="27"/>
      <c r="G22" s="27"/>
      <c r="H22" s="27"/>
      <c r="I22" s="27"/>
      <c r="J22" s="25" cm="1">
        <f t="array" ref="J22">IF(ISNUMBER(SEARCH("トラック_",F22)),_xlfn.XLOOKUP(F22&amp;G22,テーブル7[燃料種別]&amp;テーブル7[燃費基準],テーブル7[係数A])/((I22/100)^_xlfn.XLOOKUP(F22&amp;G22,テーブル7[燃料種別]&amp;テーブル7[燃費基準],テーブル7[係数B]))/(H22^_xlfn.XLOOKUP(F22&amp;G22,テーブル7[燃料種別]&amp;テーブル7[燃費基準],テーブル7[係数C]))*_xlfn.XLOOKUP(F22&amp;G22,テーブル7[燃料種別]&amp;テーブル7[燃費基準],テーブル7[燃料係数]),_xlfn.XLOOKUP($C22&amp;$F22&amp;$G22,テーブル37[原単位種類]&amp;テーブル37[係数名]&amp;テーブル37[燃費基準],テーブル37[数値]))</f>
        <v>0</v>
      </c>
      <c r="K22" s="25" cm="1">
        <f t="array" ref="K22">_xlfn.XLOOKUP($C22&amp;$F22&amp;$G22,テーブル37[原単位種類]&amp;テーブル37[係数名]&amp;テーブル37[燃費基準],テーブル37[単位])</f>
        <v>0</v>
      </c>
      <c r="L22" s="25" cm="1">
        <f t="array" ref="L22">_xlfn.XLOOKUP($C22&amp;$F22&amp;$G22,テーブル37[原単位種類]&amp;テーブル37[係数名]&amp;テーブル37[燃費基準],テーブル37[出典])</f>
        <v>0</v>
      </c>
      <c r="M22" s="7"/>
      <c r="N22" s="7"/>
      <c r="O22" s="7"/>
      <c r="P22" s="7"/>
      <c r="Q22" s="30">
        <f t="shared" si="0"/>
        <v>0</v>
      </c>
    </row>
    <row r="28" spans="2:17" x14ac:dyDescent="0.35">
      <c r="J28" s="68"/>
    </row>
  </sheetData>
  <autoFilter ref="B11:Q22" xr:uid="{FE00B545-9F16-6044-86BA-F006F1F2372C}">
    <filterColumn colId="2" showButton="0"/>
    <filterColumn colId="3" showButton="0"/>
    <filterColumn colId="4" showButton="0"/>
    <filterColumn colId="5" showButton="0"/>
    <filterColumn colId="6" showButton="0"/>
    <filterColumn colId="7" showButton="0"/>
    <filterColumn colId="8" showButton="0"/>
    <filterColumn colId="9" showButton="0"/>
    <filterColumn colId="11" showButton="0"/>
    <filterColumn colId="12" showButton="0"/>
    <filterColumn colId="13" showButton="0"/>
  </autoFilter>
  <mergeCells count="6">
    <mergeCell ref="F11:L11"/>
    <mergeCell ref="M11:P11"/>
    <mergeCell ref="Q11:Q12"/>
    <mergeCell ref="B11:B12"/>
    <mergeCell ref="C11:C12"/>
    <mergeCell ref="D11:E11"/>
  </mergeCells>
  <phoneticPr fontId="4"/>
  <conditionalFormatting sqref="F15:I22">
    <cfRule type="expression" dxfId="11" priority="3">
      <formula>OR($C15="その他",$C15="")</formula>
    </cfRule>
  </conditionalFormatting>
  <conditionalFormatting sqref="G15:G22">
    <cfRule type="expression" dxfId="10" priority="13">
      <formula>AND($F15&lt;&gt;"トラック_ガソリン",$F15&lt;&gt;"トラック_ディーゼル",$F15&lt;&gt;"船舶")</formula>
    </cfRule>
  </conditionalFormatting>
  <conditionalFormatting sqref="H15:I22">
    <cfRule type="expression" dxfId="9" priority="1">
      <formula>ISERROR(SEARCH("トラック_",$F15))</formula>
    </cfRule>
  </conditionalFormatting>
  <conditionalFormatting sqref="M15:P22">
    <cfRule type="expression" dxfId="8" priority="2">
      <formula>$C15&lt;&gt;"その他"</formula>
    </cfRule>
  </conditionalFormatting>
  <dataValidations count="3">
    <dataValidation type="list" allowBlank="1" showInputMessage="1" showErrorMessage="1" sqref="F13:F22" xr:uid="{D473D69D-A0B1-4A79-9F32-57FDA6A2DE5A}">
      <formula1>INDIRECT(C13&amp;"_カテゴリ4_9")</formula1>
    </dataValidation>
    <dataValidation type="list" allowBlank="1" showInputMessage="1" showErrorMessage="1" sqref="G13:G22" xr:uid="{7AB8D512-384F-4090-9B70-D883B63E4860}">
      <formula1>INDIRECT($F13)</formula1>
    </dataValidation>
    <dataValidation type="list" allowBlank="1" showInputMessage="1" showErrorMessage="1" sqref="C13:C22" xr:uid="{88CB2346-83FB-463F-9A3C-F507A7EE6409}">
      <formula1>"環境省_トンキロ,環境省_倉庫面積,その他"</formula1>
    </dataValidation>
  </dataValidations>
  <pageMargins left="0.7" right="0.7" top="0.75" bottom="0.75" header="0.3" footer="0.3"/>
  <pageSetup paperSize="9" scale="75"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1">
    <tabColor rgb="FF00478B"/>
    <pageSetUpPr fitToPage="1"/>
  </sheetPr>
  <dimension ref="B1:J21"/>
  <sheetViews>
    <sheetView showGridLines="0" zoomScale="85" zoomScaleNormal="85" workbookViewId="0">
      <selection activeCell="A5" sqref="A5:XFD5"/>
    </sheetView>
  </sheetViews>
  <sheetFormatPr defaultColWidth="8.640625" defaultRowHeight="15.75" customHeight="1" x14ac:dyDescent="0.35"/>
  <cols>
    <col min="1" max="1" width="2.640625" style="1" customWidth="1"/>
    <col min="2" max="10" width="15.640625" style="1" customWidth="1"/>
    <col min="11" max="15" width="18.640625" style="1" customWidth="1"/>
    <col min="16" max="16" width="3.640625" style="1" customWidth="1"/>
    <col min="17" max="17" width="22.35546875" style="1" customWidth="1"/>
    <col min="18" max="16384" width="8.640625" style="1"/>
  </cols>
  <sheetData>
    <row r="1" spans="2:10" ht="15" customHeight="1" x14ac:dyDescent="0.35"/>
    <row r="2" spans="2:10" ht="15" customHeight="1" x14ac:dyDescent="0.35">
      <c r="B2" s="4" t="s">
        <v>172</v>
      </c>
    </row>
    <row r="3" spans="2:10" ht="15" customHeight="1" x14ac:dyDescent="0.35">
      <c r="B3" s="1" t="s">
        <v>2238</v>
      </c>
    </row>
    <row r="4" spans="2:10" ht="15" customHeight="1" x14ac:dyDescent="0.35">
      <c r="B4" s="1" t="s">
        <v>2239</v>
      </c>
    </row>
    <row r="5" spans="2:10" s="70" customFormat="1" ht="22.5" customHeight="1" x14ac:dyDescent="0.35">
      <c r="B5" s="70" t="s">
        <v>2240</v>
      </c>
    </row>
    <row r="6" spans="2:10" ht="15" customHeight="1" x14ac:dyDescent="0.35"/>
    <row r="7" spans="2:10" ht="15" customHeight="1" x14ac:dyDescent="0.35">
      <c r="B7" s="36" t="s">
        <v>142</v>
      </c>
    </row>
    <row r="8" spans="2:10" ht="15" customHeight="1" x14ac:dyDescent="0.35">
      <c r="B8" s="30">
        <f>SUMIF($H$13:$H$1000,"&gt;0")</f>
        <v>0</v>
      </c>
    </row>
    <row r="9" spans="2:10" ht="15" customHeight="1" x14ac:dyDescent="0.35">
      <c r="J9" s="5"/>
    </row>
    <row r="10" spans="2:10" s="5" customFormat="1" ht="15" customHeight="1" x14ac:dyDescent="0.35">
      <c r="B10" s="89" t="s">
        <v>173</v>
      </c>
      <c r="C10" s="78" t="s">
        <v>2259</v>
      </c>
      <c r="D10" s="79"/>
      <c r="E10" s="78" t="s">
        <v>174</v>
      </c>
      <c r="F10" s="91"/>
      <c r="G10" s="92"/>
      <c r="H10" s="74" t="s">
        <v>146</v>
      </c>
      <c r="J10" s="1"/>
    </row>
    <row r="11" spans="2:10" s="5" customFormat="1" ht="15" customHeight="1" x14ac:dyDescent="0.35">
      <c r="B11" s="90"/>
      <c r="C11" s="36" t="s">
        <v>147</v>
      </c>
      <c r="D11" s="60" t="s">
        <v>148</v>
      </c>
      <c r="E11" s="36" t="s">
        <v>151</v>
      </c>
      <c r="F11" s="36" t="s">
        <v>148</v>
      </c>
      <c r="G11" s="36" t="s">
        <v>152</v>
      </c>
      <c r="H11" s="75"/>
      <c r="J11" s="1"/>
    </row>
    <row r="12" spans="2:10" ht="15" customHeight="1" x14ac:dyDescent="0.35">
      <c r="B12" s="37" t="s">
        <v>2256</v>
      </c>
      <c r="C12" s="37">
        <v>1000</v>
      </c>
      <c r="D12" s="37" t="s">
        <v>2257</v>
      </c>
      <c r="E12" s="37">
        <v>3</v>
      </c>
      <c r="F12" s="37" t="s">
        <v>2258</v>
      </c>
      <c r="G12" s="37" t="s">
        <v>2260</v>
      </c>
      <c r="H12" s="63">
        <f t="shared" ref="H12:H21" si="0">C12*E12</f>
        <v>3000</v>
      </c>
    </row>
    <row r="13" spans="2:10" ht="15" customHeight="1" x14ac:dyDescent="0.35">
      <c r="B13" s="6"/>
      <c r="C13" s="6"/>
      <c r="D13" s="6"/>
      <c r="E13" s="6"/>
      <c r="F13" s="6"/>
      <c r="G13" s="6"/>
      <c r="H13" s="30">
        <f t="shared" si="0"/>
        <v>0</v>
      </c>
    </row>
    <row r="14" spans="2:10" ht="15" customHeight="1" x14ac:dyDescent="0.35">
      <c r="B14" s="6"/>
      <c r="C14" s="6"/>
      <c r="D14" s="6"/>
      <c r="E14" s="6"/>
      <c r="F14" s="6"/>
      <c r="G14" s="6"/>
      <c r="H14" s="30">
        <f t="shared" si="0"/>
        <v>0</v>
      </c>
    </row>
    <row r="15" spans="2:10" ht="15" customHeight="1" x14ac:dyDescent="0.35">
      <c r="B15" s="6"/>
      <c r="C15" s="6"/>
      <c r="D15" s="6"/>
      <c r="E15" s="6"/>
      <c r="F15" s="6"/>
      <c r="G15" s="6"/>
      <c r="H15" s="30">
        <f t="shared" si="0"/>
        <v>0</v>
      </c>
    </row>
    <row r="16" spans="2:10" ht="15" customHeight="1" x14ac:dyDescent="0.35">
      <c r="B16" s="6"/>
      <c r="C16" s="6"/>
      <c r="D16" s="6"/>
      <c r="E16" s="6"/>
      <c r="F16" s="6"/>
      <c r="G16" s="6"/>
      <c r="H16" s="30">
        <f t="shared" si="0"/>
        <v>0</v>
      </c>
    </row>
    <row r="17" spans="2:8" ht="15" customHeight="1" x14ac:dyDescent="0.35">
      <c r="B17" s="6"/>
      <c r="C17" s="6"/>
      <c r="D17" s="6"/>
      <c r="E17" s="6"/>
      <c r="F17" s="6"/>
      <c r="G17" s="6"/>
      <c r="H17" s="30">
        <f t="shared" si="0"/>
        <v>0</v>
      </c>
    </row>
    <row r="18" spans="2:8" ht="15" customHeight="1" x14ac:dyDescent="0.35">
      <c r="B18" s="6"/>
      <c r="C18" s="6"/>
      <c r="D18" s="6"/>
      <c r="E18" s="6"/>
      <c r="F18" s="6"/>
      <c r="G18" s="6"/>
      <c r="H18" s="30">
        <f t="shared" si="0"/>
        <v>0</v>
      </c>
    </row>
    <row r="19" spans="2:8" ht="15" customHeight="1" x14ac:dyDescent="0.35">
      <c r="B19" s="6"/>
      <c r="C19" s="6"/>
      <c r="D19" s="6"/>
      <c r="E19" s="6"/>
      <c r="F19" s="6"/>
      <c r="G19" s="6"/>
      <c r="H19" s="30">
        <f t="shared" si="0"/>
        <v>0</v>
      </c>
    </row>
    <row r="20" spans="2:8" ht="15" customHeight="1" x14ac:dyDescent="0.35">
      <c r="B20" s="6"/>
      <c r="C20" s="6"/>
      <c r="D20" s="6"/>
      <c r="E20" s="6"/>
      <c r="F20" s="6"/>
      <c r="G20" s="6"/>
      <c r="H20" s="30">
        <f t="shared" si="0"/>
        <v>0</v>
      </c>
    </row>
    <row r="21" spans="2:8" ht="15" customHeight="1" x14ac:dyDescent="0.35">
      <c r="B21" s="6"/>
      <c r="C21" s="6"/>
      <c r="D21" s="6"/>
      <c r="E21" s="6"/>
      <c r="F21" s="6"/>
      <c r="G21" s="6"/>
      <c r="H21" s="30">
        <f t="shared" si="0"/>
        <v>0</v>
      </c>
    </row>
  </sheetData>
  <autoFilter ref="B10:H21" xr:uid="{00000000-0001-0000-2100-000000000000}">
    <filterColumn colId="1" showButton="0"/>
    <filterColumn colId="2" showButton="0"/>
    <filterColumn colId="3" showButton="0"/>
    <filterColumn colId="4" showButton="0"/>
  </autoFilter>
  <mergeCells count="4">
    <mergeCell ref="B10:B11"/>
    <mergeCell ref="E10:G10"/>
    <mergeCell ref="H10:H11"/>
    <mergeCell ref="C10:D10"/>
  </mergeCells>
  <phoneticPr fontId="3"/>
  <pageMargins left="0.7" right="0.7" top="0.75" bottom="0.75" header="0.3" footer="0.3"/>
  <pageSetup paperSize="9" scale="62" orientation="landscape"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26E88-73C6-BD41-BE8D-4CC9FCF9898D}">
  <sheetPr codeName="Sheet22">
    <tabColor rgb="FF00478B"/>
    <pageSetUpPr fitToPage="1"/>
  </sheetPr>
  <dimension ref="B1:R22"/>
  <sheetViews>
    <sheetView showGridLines="0" zoomScale="85" zoomScaleNormal="85" workbookViewId="0">
      <selection activeCell="A5" sqref="A5:XFD7"/>
    </sheetView>
  </sheetViews>
  <sheetFormatPr defaultColWidth="8.640625" defaultRowHeight="15.75" customHeight="1" x14ac:dyDescent="0.35"/>
  <cols>
    <col min="1" max="1" width="2.640625" style="1" customWidth="1"/>
    <col min="2" max="18" width="15.640625" style="1" customWidth="1"/>
    <col min="19" max="20" width="18.640625" style="1" customWidth="1"/>
    <col min="21" max="16384" width="8.640625" style="1"/>
  </cols>
  <sheetData>
    <row r="1" spans="2:18" ht="15" customHeight="1" x14ac:dyDescent="0.35"/>
    <row r="2" spans="2:18" ht="15" customHeight="1" x14ac:dyDescent="0.35">
      <c r="B2" s="4" t="s">
        <v>175</v>
      </c>
    </row>
    <row r="3" spans="2:18" ht="15" customHeight="1" x14ac:dyDescent="0.35">
      <c r="B3" s="1" t="s">
        <v>2241</v>
      </c>
    </row>
    <row r="4" spans="2:18" ht="15" customHeight="1" x14ac:dyDescent="0.35">
      <c r="B4" s="1" t="s">
        <v>2242</v>
      </c>
    </row>
    <row r="5" spans="2:18" s="70" customFormat="1" ht="19.5" customHeight="1" x14ac:dyDescent="0.35">
      <c r="B5" s="70" t="s">
        <v>2243</v>
      </c>
    </row>
    <row r="6" spans="2:18" s="70" customFormat="1" ht="19.5" customHeight="1" x14ac:dyDescent="0.35">
      <c r="B6" s="70" t="s">
        <v>2244</v>
      </c>
    </row>
    <row r="7" spans="2:18" ht="19.5" customHeight="1" x14ac:dyDescent="0.35">
      <c r="B7" s="31"/>
    </row>
    <row r="8" spans="2:18" ht="15" customHeight="1" x14ac:dyDescent="0.35">
      <c r="B8" s="36" t="s">
        <v>142</v>
      </c>
    </row>
    <row r="9" spans="2:18" ht="15" customHeight="1" x14ac:dyDescent="0.35">
      <c r="B9" s="30">
        <f>SUMIF($R$15:$R$1000,"&gt;0")</f>
        <v>0</v>
      </c>
    </row>
    <row r="10" spans="2:18" ht="15" customHeight="1" x14ac:dyDescent="0.35"/>
    <row r="11" spans="2:18" s="5" customFormat="1" ht="15" customHeight="1" x14ac:dyDescent="0.35">
      <c r="B11" s="89" t="s">
        <v>2264</v>
      </c>
      <c r="C11" s="74" t="s">
        <v>144</v>
      </c>
      <c r="D11" s="93" t="s">
        <v>176</v>
      </c>
      <c r="E11" s="94"/>
      <c r="F11" s="78" t="s">
        <v>177</v>
      </c>
      <c r="G11" s="79"/>
      <c r="H11" s="78" t="s">
        <v>2263</v>
      </c>
      <c r="I11" s="79"/>
      <c r="J11" s="78" t="s">
        <v>2292</v>
      </c>
      <c r="K11" s="79"/>
      <c r="L11" s="79"/>
      <c r="M11" s="80"/>
      <c r="N11" s="78" t="s">
        <v>178</v>
      </c>
      <c r="O11" s="79"/>
      <c r="P11" s="79"/>
      <c r="Q11" s="80"/>
      <c r="R11" s="74" t="s">
        <v>146</v>
      </c>
    </row>
    <row r="12" spans="2:18" s="5" customFormat="1" ht="15" customHeight="1" x14ac:dyDescent="0.35">
      <c r="B12" s="90"/>
      <c r="C12" s="75"/>
      <c r="D12" s="36" t="s">
        <v>179</v>
      </c>
      <c r="E12" s="36" t="s">
        <v>167</v>
      </c>
      <c r="F12" s="36" t="s">
        <v>151</v>
      </c>
      <c r="G12" s="60" t="s">
        <v>148</v>
      </c>
      <c r="H12" s="36" t="s">
        <v>151</v>
      </c>
      <c r="I12" s="60" t="s">
        <v>148</v>
      </c>
      <c r="J12" s="60" t="s">
        <v>150</v>
      </c>
      <c r="K12" s="36" t="s">
        <v>151</v>
      </c>
      <c r="L12" s="36" t="s">
        <v>148</v>
      </c>
      <c r="M12" s="36" t="s">
        <v>152</v>
      </c>
      <c r="N12" s="60" t="s">
        <v>150</v>
      </c>
      <c r="O12" s="36" t="s">
        <v>151</v>
      </c>
      <c r="P12" s="36" t="s">
        <v>148</v>
      </c>
      <c r="Q12" s="36" t="s">
        <v>152</v>
      </c>
      <c r="R12" s="75"/>
    </row>
    <row r="13" spans="2:18" ht="15" customHeight="1" x14ac:dyDescent="0.35">
      <c r="B13" s="37" t="s">
        <v>2269</v>
      </c>
      <c r="C13" s="37" t="s">
        <v>2170</v>
      </c>
      <c r="D13" s="37">
        <v>1000</v>
      </c>
      <c r="E13" s="37" t="s">
        <v>2267</v>
      </c>
      <c r="F13" s="37">
        <v>5</v>
      </c>
      <c r="G13" s="37" t="s">
        <v>180</v>
      </c>
      <c r="H13" s="37">
        <v>1000</v>
      </c>
      <c r="I13" s="37" t="s">
        <v>2268</v>
      </c>
      <c r="J13" s="37" t="s">
        <v>205</v>
      </c>
      <c r="K13" s="62">
        <f>_xlfn.XLOOKUP($J13,テーブル3911[係数名],テーブル3911[数値])</f>
        <v>4.2299999999999998E-4</v>
      </c>
      <c r="L13" s="62" t="str">
        <f>_xlfn.XLOOKUP($J13,テーブル3911[係数名],テーブル3911[単位])</f>
        <v>tCO2/kWh</v>
      </c>
      <c r="M13" s="62" t="str">
        <f>_xlfn.XLOOKUP($J13,テーブル3911[係数名],テーブル3911[出典])</f>
        <v>環境省「電気事業者別排出係数一覧_令和7年提出用」_全国平均係数</v>
      </c>
      <c r="N13" s="37"/>
      <c r="O13" s="37"/>
      <c r="P13" s="37"/>
      <c r="Q13" s="37"/>
      <c r="R13" s="63">
        <f t="shared" ref="R13:R22" si="0">D13*F13*H13*IF(C13="その他",J13,K13)</f>
        <v>2115</v>
      </c>
    </row>
    <row r="14" spans="2:18" ht="15.75" customHeight="1" x14ac:dyDescent="0.35">
      <c r="B14" s="37" t="s">
        <v>2270</v>
      </c>
      <c r="C14" s="37" t="s">
        <v>2271</v>
      </c>
      <c r="D14" s="37">
        <v>1000</v>
      </c>
      <c r="E14" s="37" t="s">
        <v>2267</v>
      </c>
      <c r="F14" s="37">
        <v>5</v>
      </c>
      <c r="G14" s="37" t="s">
        <v>180</v>
      </c>
      <c r="H14" s="37">
        <v>1E-3</v>
      </c>
      <c r="I14" s="37" t="s">
        <v>2272</v>
      </c>
      <c r="J14" s="37" t="s">
        <v>239</v>
      </c>
      <c r="K14" s="62">
        <f>_xlfn.XLOOKUP($J14,テーブル3911[係数名],テーブル3911[数値])</f>
        <v>677</v>
      </c>
      <c r="L14" s="62" t="str">
        <f>_xlfn.XLOOKUP($J14,テーブル3911[係数名],テーブル3911[単位])</f>
        <v>tCO2eq/tHFC-32</v>
      </c>
      <c r="M14" s="62" t="str">
        <f>_xlfn.XLOOKUP($J14,テーブル3911[係数名],テーブル3911[出典])</f>
        <v>環境省「算定・報告・公表制度における算定方法・排出係数一覧」</v>
      </c>
      <c r="N14" s="37"/>
      <c r="O14" s="37"/>
      <c r="P14" s="37"/>
      <c r="Q14" s="37"/>
      <c r="R14" s="63">
        <f t="shared" si="0"/>
        <v>3385</v>
      </c>
    </row>
    <row r="15" spans="2:18" ht="15.75" customHeight="1" x14ac:dyDescent="0.35">
      <c r="B15" s="6"/>
      <c r="C15" s="6"/>
      <c r="D15" s="6"/>
      <c r="E15" s="6"/>
      <c r="F15" s="6"/>
      <c r="G15" s="7" t="s">
        <v>180</v>
      </c>
      <c r="H15" s="6"/>
      <c r="I15" s="6"/>
      <c r="J15" s="6"/>
      <c r="K15" s="25" t="e">
        <f>_xlfn.XLOOKUP($J15,テーブル3911[係数名],テーブル3911[数値])</f>
        <v>#N/A</v>
      </c>
      <c r="L15" s="25" t="e">
        <f>_xlfn.XLOOKUP($J15,テーブル3911[係数名],テーブル3911[単位])</f>
        <v>#N/A</v>
      </c>
      <c r="M15" s="25" t="e">
        <f>_xlfn.XLOOKUP($J15,テーブル3911[係数名],テーブル3911[出典])</f>
        <v>#N/A</v>
      </c>
      <c r="N15" s="6"/>
      <c r="O15" s="6"/>
      <c r="P15" s="6"/>
      <c r="Q15" s="6"/>
      <c r="R15" s="30" t="e">
        <f t="shared" si="0"/>
        <v>#N/A</v>
      </c>
    </row>
    <row r="16" spans="2:18" ht="15.75" customHeight="1" x14ac:dyDescent="0.35">
      <c r="B16" s="6"/>
      <c r="C16" s="6"/>
      <c r="D16" s="6"/>
      <c r="E16" s="6"/>
      <c r="F16" s="6"/>
      <c r="G16" s="7" t="s">
        <v>180</v>
      </c>
      <c r="H16" s="6"/>
      <c r="I16" s="6"/>
      <c r="J16" s="6"/>
      <c r="K16" s="25" t="e">
        <f>_xlfn.XLOOKUP($J16,テーブル3911[係数名],テーブル3911[数値])</f>
        <v>#N/A</v>
      </c>
      <c r="L16" s="25" t="e">
        <f>_xlfn.XLOOKUP($J16,テーブル3911[係数名],テーブル3911[単位])</f>
        <v>#N/A</v>
      </c>
      <c r="M16" s="25" t="e">
        <f>_xlfn.XLOOKUP($J16,テーブル3911[係数名],テーブル3911[出典])</f>
        <v>#N/A</v>
      </c>
      <c r="N16" s="6"/>
      <c r="O16" s="6"/>
      <c r="P16" s="6"/>
      <c r="Q16" s="6"/>
      <c r="R16" s="30" t="e">
        <f t="shared" si="0"/>
        <v>#N/A</v>
      </c>
    </row>
    <row r="17" spans="2:18" ht="15.75" customHeight="1" x14ac:dyDescent="0.35">
      <c r="B17" s="6"/>
      <c r="C17" s="6"/>
      <c r="D17" s="6"/>
      <c r="E17" s="6"/>
      <c r="F17" s="6"/>
      <c r="G17" s="7" t="s">
        <v>180</v>
      </c>
      <c r="H17" s="6"/>
      <c r="I17" s="6"/>
      <c r="J17" s="6"/>
      <c r="K17" s="25" t="e">
        <f>_xlfn.XLOOKUP($J17,テーブル3911[係数名],テーブル3911[数値])</f>
        <v>#N/A</v>
      </c>
      <c r="L17" s="25" t="e">
        <f>_xlfn.XLOOKUP($J17,テーブル3911[係数名],テーブル3911[単位])</f>
        <v>#N/A</v>
      </c>
      <c r="M17" s="25" t="e">
        <f>_xlfn.XLOOKUP($J17,テーブル3911[係数名],テーブル3911[出典])</f>
        <v>#N/A</v>
      </c>
      <c r="N17" s="6"/>
      <c r="O17" s="6"/>
      <c r="P17" s="6"/>
      <c r="Q17" s="6"/>
      <c r="R17" s="30" t="e">
        <f t="shared" si="0"/>
        <v>#N/A</v>
      </c>
    </row>
    <row r="18" spans="2:18" ht="15.75" customHeight="1" x14ac:dyDescent="0.35">
      <c r="B18" s="6"/>
      <c r="C18" s="6"/>
      <c r="D18" s="6"/>
      <c r="E18" s="6"/>
      <c r="F18" s="6"/>
      <c r="G18" s="7" t="s">
        <v>180</v>
      </c>
      <c r="H18" s="6"/>
      <c r="I18" s="6"/>
      <c r="J18" s="6"/>
      <c r="K18" s="25" t="e">
        <f>_xlfn.XLOOKUP($J18,テーブル3911[係数名],テーブル3911[数値])</f>
        <v>#N/A</v>
      </c>
      <c r="L18" s="25" t="e">
        <f>_xlfn.XLOOKUP($J18,テーブル3911[係数名],テーブル3911[単位])</f>
        <v>#N/A</v>
      </c>
      <c r="M18" s="25" t="e">
        <f>_xlfn.XLOOKUP($J18,テーブル3911[係数名],テーブル3911[出典])</f>
        <v>#N/A</v>
      </c>
      <c r="N18" s="6"/>
      <c r="O18" s="6"/>
      <c r="P18" s="6"/>
      <c r="Q18" s="6"/>
      <c r="R18" s="30" t="e">
        <f t="shared" si="0"/>
        <v>#N/A</v>
      </c>
    </row>
    <row r="19" spans="2:18" ht="15.75" customHeight="1" x14ac:dyDescent="0.35">
      <c r="B19" s="6"/>
      <c r="C19" s="6"/>
      <c r="D19" s="6"/>
      <c r="E19" s="6"/>
      <c r="F19" s="6"/>
      <c r="G19" s="7" t="s">
        <v>180</v>
      </c>
      <c r="H19" s="6"/>
      <c r="I19" s="6"/>
      <c r="J19" s="6"/>
      <c r="K19" s="25" t="e">
        <f>_xlfn.XLOOKUP($J19,テーブル3911[係数名],テーブル3911[数値])</f>
        <v>#N/A</v>
      </c>
      <c r="L19" s="25" t="e">
        <f>_xlfn.XLOOKUP($J19,テーブル3911[係数名],テーブル3911[単位])</f>
        <v>#N/A</v>
      </c>
      <c r="M19" s="25" t="e">
        <f>_xlfn.XLOOKUP($J19,テーブル3911[係数名],テーブル3911[出典])</f>
        <v>#N/A</v>
      </c>
      <c r="N19" s="6"/>
      <c r="O19" s="6"/>
      <c r="P19" s="6"/>
      <c r="Q19" s="6"/>
      <c r="R19" s="30" t="e">
        <f t="shared" si="0"/>
        <v>#N/A</v>
      </c>
    </row>
    <row r="20" spans="2:18" ht="15.75" customHeight="1" x14ac:dyDescent="0.35">
      <c r="B20" s="6"/>
      <c r="C20" s="6"/>
      <c r="D20" s="6"/>
      <c r="E20" s="6"/>
      <c r="F20" s="6"/>
      <c r="G20" s="7" t="s">
        <v>180</v>
      </c>
      <c r="H20" s="6"/>
      <c r="I20" s="6"/>
      <c r="J20" s="6"/>
      <c r="K20" s="25" t="e">
        <f>_xlfn.XLOOKUP($J20,テーブル3911[係数名],テーブル3911[数値])</f>
        <v>#N/A</v>
      </c>
      <c r="L20" s="25" t="e">
        <f>_xlfn.XLOOKUP($J20,テーブル3911[係数名],テーブル3911[単位])</f>
        <v>#N/A</v>
      </c>
      <c r="M20" s="25" t="e">
        <f>_xlfn.XLOOKUP($J20,テーブル3911[係数名],テーブル3911[出典])</f>
        <v>#N/A</v>
      </c>
      <c r="N20" s="6"/>
      <c r="O20" s="6"/>
      <c r="P20" s="6"/>
      <c r="Q20" s="6"/>
      <c r="R20" s="30" t="e">
        <f t="shared" si="0"/>
        <v>#N/A</v>
      </c>
    </row>
    <row r="21" spans="2:18" ht="15.75" customHeight="1" x14ac:dyDescent="0.35">
      <c r="B21" s="6"/>
      <c r="C21" s="6"/>
      <c r="D21" s="6"/>
      <c r="E21" s="6"/>
      <c r="F21" s="6"/>
      <c r="G21" s="7" t="s">
        <v>180</v>
      </c>
      <c r="H21" s="6"/>
      <c r="I21" s="6"/>
      <c r="J21" s="6"/>
      <c r="K21" s="25" t="e">
        <f>_xlfn.XLOOKUP($J21,テーブル3911[係数名],テーブル3911[数値])</f>
        <v>#N/A</v>
      </c>
      <c r="L21" s="25" t="e">
        <f>_xlfn.XLOOKUP($J21,テーブル3911[係数名],テーブル3911[単位])</f>
        <v>#N/A</v>
      </c>
      <c r="M21" s="25" t="e">
        <f>_xlfn.XLOOKUP($J21,テーブル3911[係数名],テーブル3911[出典])</f>
        <v>#N/A</v>
      </c>
      <c r="N21" s="6"/>
      <c r="O21" s="6"/>
      <c r="P21" s="6"/>
      <c r="Q21" s="6"/>
      <c r="R21" s="30" t="e">
        <f t="shared" si="0"/>
        <v>#N/A</v>
      </c>
    </row>
    <row r="22" spans="2:18" ht="15.75" customHeight="1" x14ac:dyDescent="0.35">
      <c r="B22" s="6"/>
      <c r="C22" s="6"/>
      <c r="D22" s="6"/>
      <c r="E22" s="6"/>
      <c r="F22" s="6"/>
      <c r="G22" s="7" t="s">
        <v>180</v>
      </c>
      <c r="H22" s="6"/>
      <c r="I22" s="6"/>
      <c r="J22" s="6"/>
      <c r="K22" s="25" t="e">
        <f>_xlfn.XLOOKUP($J22,テーブル3911[係数名],テーブル3911[数値])</f>
        <v>#N/A</v>
      </c>
      <c r="L22" s="25" t="e">
        <f>_xlfn.XLOOKUP($J22,テーブル3911[係数名],テーブル3911[単位])</f>
        <v>#N/A</v>
      </c>
      <c r="M22" s="25" t="e">
        <f>_xlfn.XLOOKUP($J22,テーブル3911[係数名],テーブル3911[出典])</f>
        <v>#N/A</v>
      </c>
      <c r="N22" s="6"/>
      <c r="O22" s="6"/>
      <c r="P22" s="6"/>
      <c r="Q22" s="6"/>
      <c r="R22" s="30" t="e">
        <f t="shared" si="0"/>
        <v>#N/A</v>
      </c>
    </row>
  </sheetData>
  <autoFilter ref="B11:R22" xr:uid="{77926E88-73C6-BD41-BE8D-4CC9FCF9898D}">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2" showButton="0"/>
    <filterColumn colId="13" showButton="0"/>
    <filterColumn colId="14" showButton="0"/>
  </autoFilter>
  <mergeCells count="8">
    <mergeCell ref="B11:B12"/>
    <mergeCell ref="R11:R12"/>
    <mergeCell ref="D11:E11"/>
    <mergeCell ref="F11:G11"/>
    <mergeCell ref="H11:I11"/>
    <mergeCell ref="J11:M11"/>
    <mergeCell ref="C11:C12"/>
    <mergeCell ref="N11:Q11"/>
  </mergeCells>
  <phoneticPr fontId="4"/>
  <conditionalFormatting sqref="J15:J22">
    <cfRule type="expression" dxfId="7" priority="2">
      <formula>OR($C15="その他",$C15="")</formula>
    </cfRule>
  </conditionalFormatting>
  <conditionalFormatting sqref="N15:Q22">
    <cfRule type="expression" dxfId="6" priority="1">
      <formula>$C15&lt;&gt;"その他"</formula>
    </cfRule>
  </conditionalFormatting>
  <dataValidations count="2">
    <dataValidation type="list" allowBlank="1" showInputMessage="1" showErrorMessage="1" sqref="C13:C22" xr:uid="{0F720741-47E1-4971-9842-189D4A52B3A4}">
      <formula1>"環境省_エネルギー使用量,環境省_6.5ガス漏洩量,その他"</formula1>
    </dataValidation>
    <dataValidation type="list" allowBlank="1" showInputMessage="1" showErrorMessage="1" sqref="J13:J22" xr:uid="{A6E69EB2-29D0-4944-BC01-52B4BF75B75A}">
      <formula1>INDIRECT($C13&amp;"_カテゴリ11")</formula1>
    </dataValidation>
  </dataValidations>
  <pageMargins left="0.7" right="0.7" top="0.75" bottom="0.75" header="0.3" footer="0.3"/>
  <pageSetup paperSize="9" scale="63" orientation="landscape"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B4E6D-53F2-7244-B0BF-4295C1B0BD8A}">
  <sheetPr codeName="Sheet23">
    <tabColor rgb="FF00478B"/>
    <pageSetUpPr fitToPage="1"/>
  </sheetPr>
  <dimension ref="B1:R21"/>
  <sheetViews>
    <sheetView showGridLines="0" zoomScale="85" zoomScaleNormal="85" workbookViewId="0">
      <selection activeCell="A5" sqref="A5:XFD5"/>
    </sheetView>
  </sheetViews>
  <sheetFormatPr defaultColWidth="8.640625" defaultRowHeight="15.75" customHeight="1" outlineLevelCol="1" x14ac:dyDescent="0.35"/>
  <cols>
    <col min="1" max="1" width="2.640625" style="1" customWidth="1"/>
    <col min="2" max="3" width="15.640625" style="1" customWidth="1"/>
    <col min="4" max="7" width="15.640625" style="1" customWidth="1" outlineLevel="1"/>
    <col min="8" max="20" width="15.640625" style="1" customWidth="1"/>
    <col min="21" max="35" width="18.640625" style="1" customWidth="1"/>
    <col min="36" max="16384" width="8.640625" style="1"/>
  </cols>
  <sheetData>
    <row r="1" spans="2:18" ht="15" customHeight="1" x14ac:dyDescent="0.35"/>
    <row r="2" spans="2:18" ht="15" customHeight="1" x14ac:dyDescent="0.35">
      <c r="B2" s="4" t="s">
        <v>181</v>
      </c>
    </row>
    <row r="3" spans="2:18" ht="15" customHeight="1" x14ac:dyDescent="0.35">
      <c r="B3" s="1" t="s">
        <v>2245</v>
      </c>
    </row>
    <row r="4" spans="2:18" ht="15" customHeight="1" x14ac:dyDescent="0.35">
      <c r="B4" s="1" t="s">
        <v>2246</v>
      </c>
    </row>
    <row r="5" spans="2:18" s="70" customFormat="1" ht="19.5" customHeight="1" x14ac:dyDescent="0.35">
      <c r="B5" s="70" t="s">
        <v>2247</v>
      </c>
    </row>
    <row r="6" spans="2:18" ht="15" customHeight="1" x14ac:dyDescent="0.35"/>
    <row r="7" spans="2:18" ht="15" customHeight="1" x14ac:dyDescent="0.35">
      <c r="B7" s="36" t="s">
        <v>142</v>
      </c>
    </row>
    <row r="8" spans="2:18" ht="15" customHeight="1" x14ac:dyDescent="0.35">
      <c r="B8" s="30">
        <f>SUMIF($R$13:$R$1000,"&gt;0")</f>
        <v>0</v>
      </c>
    </row>
    <row r="10" spans="2:18" s="5" customFormat="1" ht="15" customHeight="1" x14ac:dyDescent="0.35">
      <c r="B10" s="76" t="s">
        <v>143</v>
      </c>
      <c r="C10" s="74" t="s">
        <v>144</v>
      </c>
      <c r="D10" s="78" t="s">
        <v>182</v>
      </c>
      <c r="E10" s="79"/>
      <c r="F10" s="78" t="s">
        <v>2273</v>
      </c>
      <c r="G10" s="79"/>
      <c r="H10" s="78" t="s">
        <v>2205</v>
      </c>
      <c r="I10" s="79"/>
      <c r="J10" s="79"/>
      <c r="K10" s="79"/>
      <c r="L10" s="79"/>
      <c r="M10" s="80"/>
      <c r="N10" s="78" t="s">
        <v>164</v>
      </c>
      <c r="O10" s="79"/>
      <c r="P10" s="79"/>
      <c r="Q10" s="80"/>
      <c r="R10" s="74" t="s">
        <v>146</v>
      </c>
    </row>
    <row r="11" spans="2:18" s="5" customFormat="1" ht="15" customHeight="1" x14ac:dyDescent="0.35">
      <c r="B11" s="77"/>
      <c r="C11" s="75"/>
      <c r="D11" s="36" t="s">
        <v>147</v>
      </c>
      <c r="E11" s="60" t="s">
        <v>148</v>
      </c>
      <c r="F11" s="36" t="s">
        <v>151</v>
      </c>
      <c r="G11" s="60" t="s">
        <v>148</v>
      </c>
      <c r="H11" s="60" t="s">
        <v>150</v>
      </c>
      <c r="I11" s="36" t="s">
        <v>2178</v>
      </c>
      <c r="J11" s="36" t="s">
        <v>166</v>
      </c>
      <c r="K11" s="36" t="s">
        <v>147</v>
      </c>
      <c r="L11" s="36" t="s">
        <v>167</v>
      </c>
      <c r="M11" s="36" t="s">
        <v>152</v>
      </c>
      <c r="N11" s="36" t="s">
        <v>150</v>
      </c>
      <c r="O11" s="36" t="s">
        <v>147</v>
      </c>
      <c r="P11" s="36" t="s">
        <v>167</v>
      </c>
      <c r="Q11" s="36" t="s">
        <v>152</v>
      </c>
      <c r="R11" s="75"/>
    </row>
    <row r="12" spans="2:18" ht="15" customHeight="1" x14ac:dyDescent="0.35">
      <c r="B12" s="37" t="s">
        <v>2274</v>
      </c>
      <c r="C12" s="37" t="s">
        <v>2176</v>
      </c>
      <c r="D12" s="37">
        <v>1000</v>
      </c>
      <c r="E12" s="37" t="s">
        <v>2267</v>
      </c>
      <c r="F12" s="37">
        <v>0.5</v>
      </c>
      <c r="G12" s="37" t="s">
        <v>2275</v>
      </c>
      <c r="H12" s="38" t="s">
        <v>1912</v>
      </c>
      <c r="I12" s="38" t="s">
        <v>2179</v>
      </c>
      <c r="J12" s="38" t="s">
        <v>2203</v>
      </c>
      <c r="K12" s="62" cm="1">
        <f t="array" ref="K12">_xlfn.XLOOKUP($C12&amp;$H12&amp;$I12&amp;$J12,テーブル3[原単位種類]&amp;テーブル3[廃棄物種類]&amp;テーブル3[処理方法]&amp;テーブル3[輸送段階],テーブル3[数値])</f>
        <v>1.5264879781150011E-3</v>
      </c>
      <c r="L12" s="62" t="str" cm="1">
        <f t="array" ref="L12">_xlfn.XLOOKUP($C12&amp;$H12&amp;$I12&amp;$J12,テーブル3[原単位種類]&amp;テーブル3[廃棄物種類]&amp;テーブル3[処理方法]&amp;テーブル3[輸送段階],テーブル3[単位])</f>
        <v>tCO2e/t</v>
      </c>
      <c r="M12" s="62" t="str" cm="1">
        <f t="array" ref="M12">_xlfn.XLOOKUP($C12&amp;$H12&amp;$I12&amp;$J12,テーブル3[原単位種類]&amp;テーブル3[廃棄物種類]&amp;テーブル3[処理方法]&amp;テーブル3[輸送段階],テーブル3[出典])</f>
        <v>環境省DB「9廃棄物【種類別】」_金属くず（廃棄輸送段階を含まない）</v>
      </c>
      <c r="N12" s="37"/>
      <c r="O12" s="37"/>
      <c r="P12" s="37"/>
      <c r="Q12" s="37"/>
      <c r="R12" s="63">
        <f t="shared" ref="R12:R21" si="0">D12*F12*IF(C12="その他",O12,K12)</f>
        <v>0.76324398905750057</v>
      </c>
    </row>
    <row r="13" spans="2:18" ht="15" customHeight="1" x14ac:dyDescent="0.35">
      <c r="B13" s="6"/>
      <c r="C13" s="6"/>
      <c r="D13" s="6"/>
      <c r="E13" s="6"/>
      <c r="F13" s="6"/>
      <c r="G13" s="6"/>
      <c r="H13" s="28"/>
      <c r="I13" s="28"/>
      <c r="J13" s="28"/>
      <c r="K13" s="25" t="e" cm="1">
        <f t="array" ref="K13">_xlfn.XLOOKUP($C13&amp;$H13&amp;$I13&amp;$J13,テーブル3[原単位種類]&amp;テーブル3[廃棄物種類]&amp;テーブル3[処理方法]&amp;テーブル3[輸送段階],テーブル3[数値])</f>
        <v>#N/A</v>
      </c>
      <c r="L13" s="25" t="e" cm="1">
        <f t="array" ref="L13">_xlfn.XLOOKUP($C13&amp;$H13&amp;$I13&amp;$J13,テーブル3[原単位種類]&amp;テーブル3[廃棄物種類]&amp;テーブル3[処理方法]&amp;テーブル3[輸送段階],テーブル3[単位])</f>
        <v>#N/A</v>
      </c>
      <c r="M13" s="25" t="e" cm="1">
        <f t="array" ref="M13">_xlfn.XLOOKUP($C13&amp;$H13&amp;$I13&amp;$J13,テーブル3[原単位種類]&amp;テーブル3[廃棄物種類]&amp;テーブル3[処理方法]&amp;テーブル3[輸送段階],テーブル3[出典])</f>
        <v>#N/A</v>
      </c>
      <c r="N13" s="6"/>
      <c r="O13" s="6"/>
      <c r="P13" s="6"/>
      <c r="Q13" s="6"/>
      <c r="R13" s="30" t="e">
        <f t="shared" si="0"/>
        <v>#N/A</v>
      </c>
    </row>
    <row r="14" spans="2:18" ht="15.75" customHeight="1" x14ac:dyDescent="0.35">
      <c r="B14" s="6"/>
      <c r="C14" s="6"/>
      <c r="D14" s="6"/>
      <c r="E14" s="6"/>
      <c r="F14" s="6"/>
      <c r="G14" s="6"/>
      <c r="H14" s="28"/>
      <c r="I14" s="28"/>
      <c r="J14" s="28"/>
      <c r="K14" s="25" t="e" cm="1">
        <f t="array" ref="K14">_xlfn.XLOOKUP($C14&amp;$H14&amp;$I14&amp;$J14,テーブル3[原単位種類]&amp;テーブル3[廃棄物種類]&amp;テーブル3[処理方法]&amp;テーブル3[輸送段階],テーブル3[数値])</f>
        <v>#N/A</v>
      </c>
      <c r="L14" s="25" t="e" cm="1">
        <f t="array" ref="L14">_xlfn.XLOOKUP($C14&amp;$H14&amp;$I14&amp;$J14,テーブル3[原単位種類]&amp;テーブル3[廃棄物種類]&amp;テーブル3[処理方法]&amp;テーブル3[輸送段階],テーブル3[単位])</f>
        <v>#N/A</v>
      </c>
      <c r="M14" s="25" t="e" cm="1">
        <f t="array" ref="M14">_xlfn.XLOOKUP($C14&amp;$H14&amp;$I14&amp;$J14,テーブル3[原単位種類]&amp;テーブル3[廃棄物種類]&amp;テーブル3[処理方法]&amp;テーブル3[輸送段階],テーブル3[出典])</f>
        <v>#N/A</v>
      </c>
      <c r="N14" s="6"/>
      <c r="O14" s="6"/>
      <c r="P14" s="6"/>
      <c r="Q14" s="6"/>
      <c r="R14" s="30" t="e">
        <f t="shared" si="0"/>
        <v>#N/A</v>
      </c>
    </row>
    <row r="15" spans="2:18" ht="15.75" customHeight="1" x14ac:dyDescent="0.35">
      <c r="B15" s="6"/>
      <c r="C15" s="6"/>
      <c r="D15" s="6"/>
      <c r="E15" s="6"/>
      <c r="F15" s="6"/>
      <c r="G15" s="6"/>
      <c r="H15" s="28"/>
      <c r="I15" s="28"/>
      <c r="J15" s="28"/>
      <c r="K15" s="25" t="e" cm="1">
        <f t="array" ref="K15">_xlfn.XLOOKUP($C15&amp;$H15&amp;$I15&amp;$J15,テーブル3[原単位種類]&amp;テーブル3[廃棄物種類]&amp;テーブル3[処理方法]&amp;テーブル3[輸送段階],テーブル3[数値])</f>
        <v>#N/A</v>
      </c>
      <c r="L15" s="25" t="e" cm="1">
        <f t="array" ref="L15">_xlfn.XLOOKUP($C15&amp;$H15&amp;$I15&amp;$J15,テーブル3[原単位種類]&amp;テーブル3[廃棄物種類]&amp;テーブル3[処理方法]&amp;テーブル3[輸送段階],テーブル3[単位])</f>
        <v>#N/A</v>
      </c>
      <c r="M15" s="25" t="e" cm="1">
        <f t="array" ref="M15">_xlfn.XLOOKUP($C15&amp;$H15&amp;$I15&amp;$J15,テーブル3[原単位種類]&amp;テーブル3[廃棄物種類]&amp;テーブル3[処理方法]&amp;テーブル3[輸送段階],テーブル3[出典])</f>
        <v>#N/A</v>
      </c>
      <c r="N15" s="6"/>
      <c r="O15" s="6"/>
      <c r="P15" s="6"/>
      <c r="Q15" s="6"/>
      <c r="R15" s="30" t="e">
        <f t="shared" si="0"/>
        <v>#N/A</v>
      </c>
    </row>
    <row r="16" spans="2:18" ht="15.75" customHeight="1" x14ac:dyDescent="0.35">
      <c r="B16" s="6"/>
      <c r="C16" s="6"/>
      <c r="D16" s="6"/>
      <c r="E16" s="6"/>
      <c r="F16" s="6"/>
      <c r="G16" s="6"/>
      <c r="H16" s="28"/>
      <c r="I16" s="28"/>
      <c r="J16" s="28"/>
      <c r="K16" s="25" t="e" cm="1">
        <f t="array" ref="K16">_xlfn.XLOOKUP($C16&amp;$H16&amp;$I16&amp;$J16,テーブル3[原単位種類]&amp;テーブル3[廃棄物種類]&amp;テーブル3[処理方法]&amp;テーブル3[輸送段階],テーブル3[数値])</f>
        <v>#N/A</v>
      </c>
      <c r="L16" s="25" t="e" cm="1">
        <f t="array" ref="L16">_xlfn.XLOOKUP($C16&amp;$H16&amp;$I16&amp;$J16,テーブル3[原単位種類]&amp;テーブル3[廃棄物種類]&amp;テーブル3[処理方法]&amp;テーブル3[輸送段階],テーブル3[単位])</f>
        <v>#N/A</v>
      </c>
      <c r="M16" s="25" t="e" cm="1">
        <f t="array" ref="M16">_xlfn.XLOOKUP($C16&amp;$H16&amp;$I16&amp;$J16,テーブル3[原単位種類]&amp;テーブル3[廃棄物種類]&amp;テーブル3[処理方法]&amp;テーブル3[輸送段階],テーブル3[出典])</f>
        <v>#N/A</v>
      </c>
      <c r="N16" s="6"/>
      <c r="O16" s="6"/>
      <c r="P16" s="6"/>
      <c r="Q16" s="6"/>
      <c r="R16" s="30" t="e">
        <f t="shared" si="0"/>
        <v>#N/A</v>
      </c>
    </row>
    <row r="17" spans="2:18" ht="15.75" customHeight="1" x14ac:dyDescent="0.35">
      <c r="B17" s="6"/>
      <c r="C17" s="6"/>
      <c r="D17" s="6"/>
      <c r="E17" s="6"/>
      <c r="F17" s="6"/>
      <c r="G17" s="6"/>
      <c r="H17" s="28"/>
      <c r="I17" s="28"/>
      <c r="J17" s="28"/>
      <c r="K17" s="25" t="e" cm="1">
        <f t="array" ref="K17">_xlfn.XLOOKUP($C17&amp;$H17&amp;$I17&amp;$J17,テーブル3[原単位種類]&amp;テーブル3[廃棄物種類]&amp;テーブル3[処理方法]&amp;テーブル3[輸送段階],テーブル3[数値])</f>
        <v>#N/A</v>
      </c>
      <c r="L17" s="25" t="e" cm="1">
        <f t="array" ref="L17">_xlfn.XLOOKUP($C17&amp;$H17&amp;$I17&amp;$J17,テーブル3[原単位種類]&amp;テーブル3[廃棄物種類]&amp;テーブル3[処理方法]&amp;テーブル3[輸送段階],テーブル3[単位])</f>
        <v>#N/A</v>
      </c>
      <c r="M17" s="25" t="e" cm="1">
        <f t="array" ref="M17">_xlfn.XLOOKUP($C17&amp;$H17&amp;$I17&amp;$J17,テーブル3[原単位種類]&amp;テーブル3[廃棄物種類]&amp;テーブル3[処理方法]&amp;テーブル3[輸送段階],テーブル3[出典])</f>
        <v>#N/A</v>
      </c>
      <c r="N17" s="6"/>
      <c r="O17" s="6"/>
      <c r="P17" s="6"/>
      <c r="Q17" s="6"/>
      <c r="R17" s="30" t="e">
        <f t="shared" si="0"/>
        <v>#N/A</v>
      </c>
    </row>
    <row r="18" spans="2:18" ht="15.75" customHeight="1" x14ac:dyDescent="0.35">
      <c r="B18" s="6"/>
      <c r="C18" s="6"/>
      <c r="D18" s="6"/>
      <c r="E18" s="6"/>
      <c r="F18" s="6"/>
      <c r="G18" s="6"/>
      <c r="H18" s="28"/>
      <c r="I18" s="28"/>
      <c r="J18" s="28"/>
      <c r="K18" s="25" t="e" cm="1">
        <f t="array" ref="K18">_xlfn.XLOOKUP($C18&amp;$H18&amp;$I18&amp;$J18,テーブル3[原単位種類]&amp;テーブル3[廃棄物種類]&amp;テーブル3[処理方法]&amp;テーブル3[輸送段階],テーブル3[数値])</f>
        <v>#N/A</v>
      </c>
      <c r="L18" s="25" t="e" cm="1">
        <f t="array" ref="L18">_xlfn.XLOOKUP($C18&amp;$H18&amp;$I18&amp;$J18,テーブル3[原単位種類]&amp;テーブル3[廃棄物種類]&amp;テーブル3[処理方法]&amp;テーブル3[輸送段階],テーブル3[単位])</f>
        <v>#N/A</v>
      </c>
      <c r="M18" s="25" t="e" cm="1">
        <f t="array" ref="M18">_xlfn.XLOOKUP($C18&amp;$H18&amp;$I18&amp;$J18,テーブル3[原単位種類]&amp;テーブル3[廃棄物種類]&amp;テーブル3[処理方法]&amp;テーブル3[輸送段階],テーブル3[出典])</f>
        <v>#N/A</v>
      </c>
      <c r="N18" s="6"/>
      <c r="O18" s="6"/>
      <c r="P18" s="6"/>
      <c r="Q18" s="6"/>
      <c r="R18" s="30" t="e">
        <f t="shared" si="0"/>
        <v>#N/A</v>
      </c>
    </row>
    <row r="19" spans="2:18" ht="15.75" customHeight="1" x14ac:dyDescent="0.35">
      <c r="B19" s="6"/>
      <c r="C19" s="6"/>
      <c r="D19" s="6"/>
      <c r="E19" s="6"/>
      <c r="F19" s="6"/>
      <c r="G19" s="6"/>
      <c r="H19" s="28"/>
      <c r="I19" s="28"/>
      <c r="J19" s="28"/>
      <c r="K19" s="25" t="e" cm="1">
        <f t="array" ref="K19">_xlfn.XLOOKUP($C19&amp;$H19&amp;$I19&amp;$J19,テーブル3[原単位種類]&amp;テーブル3[廃棄物種類]&amp;テーブル3[処理方法]&amp;テーブル3[輸送段階],テーブル3[数値])</f>
        <v>#N/A</v>
      </c>
      <c r="L19" s="25" t="e" cm="1">
        <f t="array" ref="L19">_xlfn.XLOOKUP($C19&amp;$H19&amp;$I19&amp;$J19,テーブル3[原単位種類]&amp;テーブル3[廃棄物種類]&amp;テーブル3[処理方法]&amp;テーブル3[輸送段階],テーブル3[単位])</f>
        <v>#N/A</v>
      </c>
      <c r="M19" s="25" t="e" cm="1">
        <f t="array" ref="M19">_xlfn.XLOOKUP($C19&amp;$H19&amp;$I19&amp;$J19,テーブル3[原単位種類]&amp;テーブル3[廃棄物種類]&amp;テーブル3[処理方法]&amp;テーブル3[輸送段階],テーブル3[出典])</f>
        <v>#N/A</v>
      </c>
      <c r="N19" s="6"/>
      <c r="O19" s="6"/>
      <c r="P19" s="6"/>
      <c r="Q19" s="6"/>
      <c r="R19" s="30" t="e">
        <f t="shared" si="0"/>
        <v>#N/A</v>
      </c>
    </row>
    <row r="20" spans="2:18" ht="15.75" customHeight="1" x14ac:dyDescent="0.35">
      <c r="B20" s="6"/>
      <c r="C20" s="6"/>
      <c r="D20" s="6"/>
      <c r="E20" s="6"/>
      <c r="F20" s="6"/>
      <c r="G20" s="6"/>
      <c r="H20" s="28"/>
      <c r="I20" s="28"/>
      <c r="J20" s="28"/>
      <c r="K20" s="25" t="e" cm="1">
        <f t="array" ref="K20">_xlfn.XLOOKUP($C20&amp;$H20&amp;$I20&amp;$J20,テーブル3[原単位種類]&amp;テーブル3[廃棄物種類]&amp;テーブル3[処理方法]&amp;テーブル3[輸送段階],テーブル3[数値])</f>
        <v>#N/A</v>
      </c>
      <c r="L20" s="25" t="e" cm="1">
        <f t="array" ref="L20">_xlfn.XLOOKUP($C20&amp;$H20&amp;$I20&amp;$J20,テーブル3[原単位種類]&amp;テーブル3[廃棄物種類]&amp;テーブル3[処理方法]&amp;テーブル3[輸送段階],テーブル3[単位])</f>
        <v>#N/A</v>
      </c>
      <c r="M20" s="25" t="e" cm="1">
        <f t="array" ref="M20">_xlfn.XLOOKUP($C20&amp;$H20&amp;$I20&amp;$J20,テーブル3[原単位種類]&amp;テーブル3[廃棄物種類]&amp;テーブル3[処理方法]&amp;テーブル3[輸送段階],テーブル3[出典])</f>
        <v>#N/A</v>
      </c>
      <c r="N20" s="6"/>
      <c r="O20" s="6"/>
      <c r="P20" s="6"/>
      <c r="Q20" s="6"/>
      <c r="R20" s="30" t="e">
        <f t="shared" si="0"/>
        <v>#N/A</v>
      </c>
    </row>
    <row r="21" spans="2:18" ht="15.75" customHeight="1" x14ac:dyDescent="0.35">
      <c r="B21" s="6"/>
      <c r="C21" s="6"/>
      <c r="D21" s="6"/>
      <c r="E21" s="6"/>
      <c r="F21" s="6"/>
      <c r="G21" s="6"/>
      <c r="H21" s="28"/>
      <c r="I21" s="28"/>
      <c r="J21" s="28"/>
      <c r="K21" s="25" t="e" cm="1">
        <f t="array" ref="K21">_xlfn.XLOOKUP($C21&amp;$H21&amp;$I21&amp;$J21,テーブル3[原単位種類]&amp;テーブル3[廃棄物種類]&amp;テーブル3[処理方法]&amp;テーブル3[輸送段階],テーブル3[数値])</f>
        <v>#N/A</v>
      </c>
      <c r="L21" s="25" t="e" cm="1">
        <f t="array" ref="L21">_xlfn.XLOOKUP($C21&amp;$H21&amp;$I21&amp;$J21,テーブル3[原単位種類]&amp;テーブル3[廃棄物種類]&amp;テーブル3[処理方法]&amp;テーブル3[輸送段階],テーブル3[単位])</f>
        <v>#N/A</v>
      </c>
      <c r="M21" s="25" t="e" cm="1">
        <f t="array" ref="M21">_xlfn.XLOOKUP($C21&amp;$H21&amp;$I21&amp;$J21,テーブル3[原単位種類]&amp;テーブル3[廃棄物種類]&amp;テーブル3[処理方法]&amp;テーブル3[輸送段階],テーブル3[出典])</f>
        <v>#N/A</v>
      </c>
      <c r="N21" s="6"/>
      <c r="O21" s="6"/>
      <c r="P21" s="6"/>
      <c r="Q21" s="6"/>
      <c r="R21" s="30" t="e">
        <f t="shared" si="0"/>
        <v>#N/A</v>
      </c>
    </row>
  </sheetData>
  <autoFilter ref="B10:R21" xr:uid="{08EB4E6D-53F2-7244-B0BF-4295C1B0BD8A}">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2" showButton="0"/>
    <filterColumn colId="13" showButton="0"/>
    <filterColumn colId="14" showButton="0"/>
  </autoFilter>
  <mergeCells count="7">
    <mergeCell ref="R10:R11"/>
    <mergeCell ref="F10:G10"/>
    <mergeCell ref="N10:Q10"/>
    <mergeCell ref="B10:B11"/>
    <mergeCell ref="C10:C11"/>
    <mergeCell ref="D10:E10"/>
    <mergeCell ref="H10:M10"/>
  </mergeCells>
  <phoneticPr fontId="4"/>
  <conditionalFormatting sqref="H13:J21">
    <cfRule type="expression" dxfId="5" priority="2">
      <formula>OR($C13="その他",$C13="")</formula>
    </cfRule>
  </conditionalFormatting>
  <conditionalFormatting sqref="N13:Q21">
    <cfRule type="expression" dxfId="4" priority="1">
      <formula>$C13&lt;&gt;"その他"</formula>
    </cfRule>
  </conditionalFormatting>
  <dataValidations count="4">
    <dataValidation type="list" allowBlank="1" showInputMessage="1" showErrorMessage="1" sqref="J12:J21" xr:uid="{C352EB9B-7D76-463A-A913-062FD60FEDA8}">
      <formula1>"含む,含まない"</formula1>
    </dataValidation>
    <dataValidation type="list" allowBlank="1" showInputMessage="1" showErrorMessage="1" sqref="I12:I21" xr:uid="{33FBCE58-97C1-4F11-97F3-6B774AEC96A6}">
      <formula1>"リサイクル,リサイクル以外・不明"</formula1>
    </dataValidation>
    <dataValidation type="list" allowBlank="1" showInputMessage="1" showErrorMessage="1" sqref="H12:H21" xr:uid="{DC99AEC6-038B-4F05-A209-5A38D634B1C5}">
      <formula1>INDIRECT(C12&amp;"_カテゴリ5_12")</formula1>
    </dataValidation>
    <dataValidation type="list" allowBlank="1" showInputMessage="1" showErrorMessage="1" sqref="C12:C21" xr:uid="{AB19A217-BEC9-4B88-A27B-ADC90DD8FE3F}">
      <formula1>"環境省_廃棄物重量,その他"</formula1>
    </dataValidation>
  </dataValidations>
  <pageMargins left="0.7" right="0.7" top="0.75" bottom="0.75" header="0.3" footer="0.3"/>
  <pageSetup paperSize="9" scale="61" orientation="landscape"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A5528-B484-4A5D-A81E-4D3EEC46B72D}">
  <sheetPr codeName="Sheet7">
    <tabColor rgb="FF00478B"/>
    <pageSetUpPr fitToPage="1"/>
  </sheetPr>
  <dimension ref="B1:N22"/>
  <sheetViews>
    <sheetView showGridLines="0" zoomScale="85" zoomScaleNormal="85" workbookViewId="0">
      <selection activeCell="H16" sqref="H16"/>
    </sheetView>
  </sheetViews>
  <sheetFormatPr defaultColWidth="8.640625" defaultRowHeight="15.75" customHeight="1" x14ac:dyDescent="0.35"/>
  <cols>
    <col min="1" max="1" width="2.640625" style="1" customWidth="1"/>
    <col min="2" max="14" width="15.640625" style="1" customWidth="1"/>
    <col min="15" max="15" width="18.640625" style="1" customWidth="1"/>
    <col min="16" max="16" width="3.640625" style="1" customWidth="1"/>
    <col min="17" max="17" width="22.35546875" style="1" customWidth="1"/>
    <col min="18" max="16384" width="8.640625" style="1"/>
  </cols>
  <sheetData>
    <row r="1" spans="2:14" ht="15" customHeight="1" x14ac:dyDescent="0.35"/>
    <row r="2" spans="2:14" ht="15" customHeight="1" x14ac:dyDescent="0.35">
      <c r="B2" s="4" t="s">
        <v>183</v>
      </c>
    </row>
    <row r="3" spans="2:14" ht="15" customHeight="1" x14ac:dyDescent="0.35">
      <c r="B3" s="1" t="s">
        <v>2248</v>
      </c>
    </row>
    <row r="4" spans="2:14" ht="15" customHeight="1" x14ac:dyDescent="0.35">
      <c r="B4" s="1" t="s">
        <v>2224</v>
      </c>
    </row>
    <row r="5" spans="2:14" s="70" customFormat="1" ht="24.5" customHeight="1" x14ac:dyDescent="0.35">
      <c r="B5" s="70" t="s">
        <v>2225</v>
      </c>
    </row>
    <row r="6" spans="2:14" s="70" customFormat="1" ht="24.5" customHeight="1" x14ac:dyDescent="0.35">
      <c r="B6" s="70" t="s">
        <v>2226</v>
      </c>
    </row>
    <row r="7" spans="2:14" ht="15" customHeight="1" x14ac:dyDescent="0.35"/>
    <row r="8" spans="2:14" ht="15" customHeight="1" x14ac:dyDescent="0.35">
      <c r="B8" s="36" t="s">
        <v>142</v>
      </c>
    </row>
    <row r="9" spans="2:14" ht="15" customHeight="1" x14ac:dyDescent="0.35">
      <c r="B9" s="30">
        <f>SUMIF($N$15:$N$1000,"&gt;0")</f>
        <v>0</v>
      </c>
    </row>
    <row r="10" spans="2:14" ht="15" customHeight="1" x14ac:dyDescent="0.35"/>
    <row r="11" spans="2:14" ht="15.65" customHeight="1" x14ac:dyDescent="0.35">
      <c r="B11" s="76" t="s">
        <v>2134</v>
      </c>
      <c r="C11" s="74" t="s">
        <v>144</v>
      </c>
      <c r="D11" s="78" t="s">
        <v>2135</v>
      </c>
      <c r="E11" s="79"/>
      <c r="F11" s="78" t="s">
        <v>2213</v>
      </c>
      <c r="G11" s="79"/>
      <c r="H11" s="79"/>
      <c r="I11" s="80"/>
      <c r="J11" s="78" t="s">
        <v>145</v>
      </c>
      <c r="K11" s="79"/>
      <c r="L11" s="79"/>
      <c r="M11" s="80"/>
      <c r="N11" s="74" t="s">
        <v>146</v>
      </c>
    </row>
    <row r="12" spans="2:14" ht="15.75" customHeight="1" x14ac:dyDescent="0.35">
      <c r="B12" s="77"/>
      <c r="C12" s="75"/>
      <c r="D12" s="36" t="s">
        <v>147</v>
      </c>
      <c r="E12" s="60" t="s">
        <v>148</v>
      </c>
      <c r="F12" s="60" t="s">
        <v>150</v>
      </c>
      <c r="G12" s="36" t="s">
        <v>151</v>
      </c>
      <c r="H12" s="36" t="s">
        <v>148</v>
      </c>
      <c r="I12" s="36" t="s">
        <v>152</v>
      </c>
      <c r="J12" s="60" t="s">
        <v>153</v>
      </c>
      <c r="K12" s="60" t="s">
        <v>147</v>
      </c>
      <c r="L12" s="36" t="s">
        <v>148</v>
      </c>
      <c r="M12" s="36" t="s">
        <v>152</v>
      </c>
      <c r="N12" s="75"/>
    </row>
    <row r="13" spans="2:14" ht="15.75" customHeight="1" x14ac:dyDescent="0.35">
      <c r="B13" s="37" t="s">
        <v>2230</v>
      </c>
      <c r="C13" s="37" t="s">
        <v>2170</v>
      </c>
      <c r="D13" s="37">
        <v>1000</v>
      </c>
      <c r="E13" s="37" t="s">
        <v>2276</v>
      </c>
      <c r="F13" s="37" t="s">
        <v>203</v>
      </c>
      <c r="G13" s="62" cm="1">
        <f t="array" ref="G13">_xlfn.XLOOKUP($C13&amp;$F13,テーブル39[原単位種類]&amp;テーブル39[係数名],テーブル39[数値])</f>
        <v>2.2901266666666702E-3</v>
      </c>
      <c r="H13" s="62" t="str" cm="1">
        <f t="array" ref="H13">_xlfn.XLOOKUP($C13&amp;$F13,テーブル39[原単位種類]&amp;テーブル39[係数名],テーブル39[単位])</f>
        <v>tCO2/L</v>
      </c>
      <c r="I13" s="62" t="str" cm="1">
        <f t="array" ref="I13">_xlfn.XLOOKUP($C13&amp;$F13,テーブル39[原単位種類]&amp;テーブル39[係数名],テーブル39[出典])</f>
        <v>環境省「算定・報告・公表制度における算定方法・排出係数一覧」</v>
      </c>
      <c r="J13" s="37"/>
      <c r="K13" s="37"/>
      <c r="L13" s="63"/>
      <c r="M13" s="37"/>
      <c r="N13" s="63">
        <f t="shared" ref="N13:N22" si="0">D13*IF(C13="その他",K13,G13)</f>
        <v>2.2901266666666702</v>
      </c>
    </row>
    <row r="14" spans="2:14" ht="15.75" customHeight="1" x14ac:dyDescent="0.35">
      <c r="B14" s="37" t="s">
        <v>2232</v>
      </c>
      <c r="C14" s="37" t="s">
        <v>2229</v>
      </c>
      <c r="D14" s="37">
        <v>1000</v>
      </c>
      <c r="E14" s="37" t="s">
        <v>2233</v>
      </c>
      <c r="F14" s="37" t="s">
        <v>215</v>
      </c>
      <c r="G14" s="62" cm="1">
        <f t="array" ref="G14">_xlfn.XLOOKUP($C14&amp;$F14,テーブル39[原単位種類]&amp;テーブル39[係数名],テーブル39[数値])</f>
        <v>8.2437900747196202E-2</v>
      </c>
      <c r="H14" s="62" t="str" cm="1">
        <f t="array" ref="H14">_xlfn.XLOOKUP($C14&amp;$F14,テーブル39[原単位種類]&amp;テーブル39[係数名],テーブル39[単位])</f>
        <v>tCO2/m2・年</v>
      </c>
      <c r="I14" s="62" t="str" cm="1">
        <f t="array" ref="I14">_xlfn.XLOOKUP($C14&amp;$F14,テーブル39[原単位種類]&amp;テーブル39[係数名],テーブル39[出典])</f>
        <v>環境省DB「16建物【面積】」_事務所ビル_合計（代表値）</v>
      </c>
      <c r="J14" s="37"/>
      <c r="K14" s="37"/>
      <c r="L14" s="63"/>
      <c r="M14" s="37"/>
      <c r="N14" s="63">
        <f t="shared" si="0"/>
        <v>82.437900747196196</v>
      </c>
    </row>
    <row r="15" spans="2:14" ht="15.75" customHeight="1" x14ac:dyDescent="0.35">
      <c r="B15" s="6"/>
      <c r="C15" s="6"/>
      <c r="D15" s="6"/>
      <c r="E15" s="6"/>
      <c r="F15" s="6"/>
      <c r="G15" s="25" t="e" cm="1">
        <f t="array" ref="G15">_xlfn.XLOOKUP($C15&amp;$F15,テーブル39[原単位種類]&amp;テーブル39[係数名],テーブル39[数値])</f>
        <v>#N/A</v>
      </c>
      <c r="H15" s="25" t="e" cm="1">
        <f t="array" ref="H15">_xlfn.XLOOKUP($C15&amp;$F15,テーブル39[原単位種類]&amp;テーブル39[係数名],テーブル39[単位])</f>
        <v>#N/A</v>
      </c>
      <c r="I15" s="25" t="e" cm="1">
        <f t="array" ref="I15">_xlfn.XLOOKUP($C15&amp;$F15,テーブル39[原単位種類]&amp;テーブル39[係数名],テーブル39[出典])</f>
        <v>#N/A</v>
      </c>
      <c r="J15" s="6"/>
      <c r="K15" s="6"/>
      <c r="L15" s="26"/>
      <c r="M15" s="6"/>
      <c r="N15" s="30" t="e">
        <f t="shared" si="0"/>
        <v>#N/A</v>
      </c>
    </row>
    <row r="16" spans="2:14" ht="15.75" customHeight="1" x14ac:dyDescent="0.35">
      <c r="B16" s="6"/>
      <c r="C16" s="6"/>
      <c r="D16" s="6"/>
      <c r="E16" s="6"/>
      <c r="F16" s="6"/>
      <c r="G16" s="25" t="e" cm="1">
        <f t="array" ref="G16">_xlfn.XLOOKUP($C16&amp;$F16,テーブル39[原単位種類]&amp;テーブル39[係数名],テーブル39[数値])</f>
        <v>#N/A</v>
      </c>
      <c r="H16" s="25" t="e" cm="1">
        <f t="array" ref="H16">_xlfn.XLOOKUP($C16&amp;$F16,テーブル39[原単位種類]&amp;テーブル39[係数名],テーブル39[単位])</f>
        <v>#N/A</v>
      </c>
      <c r="I16" s="25" t="e" cm="1">
        <f t="array" ref="I16">_xlfn.XLOOKUP($C16&amp;$F16,テーブル39[原単位種類]&amp;テーブル39[係数名],テーブル39[出典])</f>
        <v>#N/A</v>
      </c>
      <c r="J16" s="6"/>
      <c r="K16" s="6"/>
      <c r="L16" s="26"/>
      <c r="M16" s="6"/>
      <c r="N16" s="30" t="e">
        <f t="shared" si="0"/>
        <v>#N/A</v>
      </c>
    </row>
    <row r="17" spans="2:14" ht="15.75" customHeight="1" x14ac:dyDescent="0.35">
      <c r="B17" s="6"/>
      <c r="C17" s="6"/>
      <c r="D17" s="6"/>
      <c r="E17" s="6"/>
      <c r="F17" s="6"/>
      <c r="G17" s="25" t="e" cm="1">
        <f t="array" ref="G17">_xlfn.XLOOKUP($C17&amp;$F17,テーブル39[原単位種類]&amp;テーブル39[係数名],テーブル39[数値])</f>
        <v>#N/A</v>
      </c>
      <c r="H17" s="25" t="e" cm="1">
        <f t="array" ref="H17">_xlfn.XLOOKUP($C17&amp;$F17,テーブル39[原単位種類]&amp;テーブル39[係数名],テーブル39[単位])</f>
        <v>#N/A</v>
      </c>
      <c r="I17" s="25" t="e" cm="1">
        <f t="array" ref="I17">_xlfn.XLOOKUP($C17&amp;$F17,テーブル39[原単位種類]&amp;テーブル39[係数名],テーブル39[出典])</f>
        <v>#N/A</v>
      </c>
      <c r="J17" s="6"/>
      <c r="K17" s="6"/>
      <c r="L17" s="26"/>
      <c r="M17" s="6"/>
      <c r="N17" s="30" t="e">
        <f t="shared" si="0"/>
        <v>#N/A</v>
      </c>
    </row>
    <row r="18" spans="2:14" ht="15.75" customHeight="1" x14ac:dyDescent="0.35">
      <c r="B18" s="6"/>
      <c r="C18" s="6"/>
      <c r="D18" s="6"/>
      <c r="E18" s="6"/>
      <c r="F18" s="6"/>
      <c r="G18" s="25" t="e" cm="1">
        <f t="array" ref="G18">_xlfn.XLOOKUP($C18&amp;$F18,テーブル39[原単位種類]&amp;テーブル39[係数名],テーブル39[数値])</f>
        <v>#N/A</v>
      </c>
      <c r="H18" s="25" t="e" cm="1">
        <f t="array" ref="H18">_xlfn.XLOOKUP($C18&amp;$F18,テーブル39[原単位種類]&amp;テーブル39[係数名],テーブル39[単位])</f>
        <v>#N/A</v>
      </c>
      <c r="I18" s="25" t="e" cm="1">
        <f t="array" ref="I18">_xlfn.XLOOKUP($C18&amp;$F18,テーブル39[原単位種類]&amp;テーブル39[係数名],テーブル39[出典])</f>
        <v>#N/A</v>
      </c>
      <c r="J18" s="6"/>
      <c r="K18" s="6"/>
      <c r="L18" s="26"/>
      <c r="M18" s="6"/>
      <c r="N18" s="30" t="e">
        <f t="shared" si="0"/>
        <v>#N/A</v>
      </c>
    </row>
    <row r="19" spans="2:14" ht="15.75" customHeight="1" x14ac:dyDescent="0.35">
      <c r="B19" s="6"/>
      <c r="C19" s="6"/>
      <c r="D19" s="6"/>
      <c r="E19" s="6"/>
      <c r="F19" s="6"/>
      <c r="G19" s="25" t="e" cm="1">
        <f t="array" ref="G19">_xlfn.XLOOKUP($C19&amp;$F19,テーブル39[原単位種類]&amp;テーブル39[係数名],テーブル39[数値])</f>
        <v>#N/A</v>
      </c>
      <c r="H19" s="25" t="e" cm="1">
        <f t="array" ref="H19">_xlfn.XLOOKUP($C19&amp;$F19,テーブル39[原単位種類]&amp;テーブル39[係数名],テーブル39[単位])</f>
        <v>#N/A</v>
      </c>
      <c r="I19" s="25" t="e" cm="1">
        <f t="array" ref="I19">_xlfn.XLOOKUP($C19&amp;$F19,テーブル39[原単位種類]&amp;テーブル39[係数名],テーブル39[出典])</f>
        <v>#N/A</v>
      </c>
      <c r="J19" s="6"/>
      <c r="K19" s="6"/>
      <c r="L19" s="26"/>
      <c r="M19" s="6"/>
      <c r="N19" s="30" t="e">
        <f t="shared" si="0"/>
        <v>#N/A</v>
      </c>
    </row>
    <row r="20" spans="2:14" ht="15.75" customHeight="1" x14ac:dyDescent="0.35">
      <c r="B20" s="6"/>
      <c r="C20" s="6"/>
      <c r="D20" s="6"/>
      <c r="E20" s="6"/>
      <c r="F20" s="6"/>
      <c r="G20" s="25" t="e" cm="1">
        <f t="array" ref="G20">_xlfn.XLOOKUP($C20&amp;$F20,テーブル39[原単位種類]&amp;テーブル39[係数名],テーブル39[数値])</f>
        <v>#N/A</v>
      </c>
      <c r="H20" s="25" t="e" cm="1">
        <f t="array" ref="H20">_xlfn.XLOOKUP($C20&amp;$F20,テーブル39[原単位種類]&amp;テーブル39[係数名],テーブル39[単位])</f>
        <v>#N/A</v>
      </c>
      <c r="I20" s="25" t="e" cm="1">
        <f t="array" ref="I20">_xlfn.XLOOKUP($C20&amp;$F20,テーブル39[原単位種類]&amp;テーブル39[係数名],テーブル39[出典])</f>
        <v>#N/A</v>
      </c>
      <c r="J20" s="6"/>
      <c r="K20" s="6"/>
      <c r="L20" s="26"/>
      <c r="M20" s="6"/>
      <c r="N20" s="30" t="e">
        <f t="shared" si="0"/>
        <v>#N/A</v>
      </c>
    </row>
    <row r="21" spans="2:14" ht="15.75" customHeight="1" x14ac:dyDescent="0.35">
      <c r="B21" s="6"/>
      <c r="C21" s="6"/>
      <c r="D21" s="6"/>
      <c r="E21" s="6"/>
      <c r="F21" s="6"/>
      <c r="G21" s="25" t="e" cm="1">
        <f t="array" ref="G21">_xlfn.XLOOKUP($C21&amp;$F21,テーブル39[原単位種類]&amp;テーブル39[係数名],テーブル39[数値])</f>
        <v>#N/A</v>
      </c>
      <c r="H21" s="25" t="e" cm="1">
        <f t="array" ref="H21">_xlfn.XLOOKUP($C21&amp;$F21,テーブル39[原単位種類]&amp;テーブル39[係数名],テーブル39[単位])</f>
        <v>#N/A</v>
      </c>
      <c r="I21" s="25" t="e" cm="1">
        <f t="array" ref="I21">_xlfn.XLOOKUP($C21&amp;$F21,テーブル39[原単位種類]&amp;テーブル39[係数名],テーブル39[出典])</f>
        <v>#N/A</v>
      </c>
      <c r="J21" s="6"/>
      <c r="K21" s="6"/>
      <c r="L21" s="26"/>
      <c r="M21" s="6"/>
      <c r="N21" s="30" t="e">
        <f t="shared" si="0"/>
        <v>#N/A</v>
      </c>
    </row>
    <row r="22" spans="2:14" ht="15.75" customHeight="1" x14ac:dyDescent="0.35">
      <c r="B22" s="6"/>
      <c r="C22" s="6"/>
      <c r="D22" s="6"/>
      <c r="E22" s="6"/>
      <c r="F22" s="6"/>
      <c r="G22" s="25" t="e" cm="1">
        <f t="array" ref="G22">_xlfn.XLOOKUP($C22&amp;$F22,テーブル39[原単位種類]&amp;テーブル39[係数名],テーブル39[数値])</f>
        <v>#N/A</v>
      </c>
      <c r="H22" s="25" t="e" cm="1">
        <f t="array" ref="H22">_xlfn.XLOOKUP($C22&amp;$F22,テーブル39[原単位種類]&amp;テーブル39[係数名],テーブル39[単位])</f>
        <v>#N/A</v>
      </c>
      <c r="I22" s="25" t="e" cm="1">
        <f t="array" ref="I22">_xlfn.XLOOKUP($C22&amp;$F22,テーブル39[原単位種類]&amp;テーブル39[係数名],テーブル39[出典])</f>
        <v>#N/A</v>
      </c>
      <c r="J22" s="6"/>
      <c r="K22" s="6"/>
      <c r="L22" s="26"/>
      <c r="M22" s="6"/>
      <c r="N22" s="30" t="e">
        <f t="shared" si="0"/>
        <v>#N/A</v>
      </c>
    </row>
  </sheetData>
  <autoFilter ref="B11:N22" xr:uid="{5E9A5528-B484-4A5D-A81E-4D3EEC46B72D}">
    <filterColumn colId="2" showButton="0"/>
    <filterColumn colId="3" showButton="0"/>
    <filterColumn colId="4" showButton="0"/>
    <filterColumn colId="5" showButton="0"/>
    <filterColumn colId="6" showButton="0"/>
    <filterColumn colId="8" showButton="0"/>
    <filterColumn colId="9" showButton="0"/>
    <filterColumn colId="10" showButton="0"/>
  </autoFilter>
  <mergeCells count="6">
    <mergeCell ref="N11:N12"/>
    <mergeCell ref="B11:B12"/>
    <mergeCell ref="C11:C12"/>
    <mergeCell ref="D11:E11"/>
    <mergeCell ref="F11:I11"/>
    <mergeCell ref="J11:M11"/>
  </mergeCells>
  <phoneticPr fontId="4"/>
  <conditionalFormatting sqref="F15:F22">
    <cfRule type="expression" dxfId="3" priority="2">
      <formula>OR($C15="その他",$C15="")</formula>
    </cfRule>
  </conditionalFormatting>
  <conditionalFormatting sqref="J15:M22">
    <cfRule type="expression" dxfId="2" priority="1">
      <formula>$C15&lt;&gt;"その他"</formula>
    </cfRule>
  </conditionalFormatting>
  <dataValidations count="2">
    <dataValidation type="list" allowBlank="1" showInputMessage="1" showErrorMessage="1" sqref="C13:C22" xr:uid="{E5E8DF7F-94C9-4BB6-A4B9-79809BEF1A8F}">
      <formula1>"環境省_エネルギー使用量,環境省_建物面積,その他"</formula1>
    </dataValidation>
    <dataValidation type="list" allowBlank="1" showInputMessage="1" showErrorMessage="1" sqref="F13:F22" xr:uid="{8ED5001B-0CEC-4904-AC67-F0174C8CEDB6}">
      <formula1>INDIRECT(C13&amp;"_カテゴリ8_13")</formula1>
    </dataValidation>
  </dataValidations>
  <pageMargins left="0.7" right="0.7" top="0.75" bottom="0.75" header="0.3" footer="0.3"/>
  <pageSetup paperSize="9" scale="60" orientation="landscape"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4F391-7CF2-46BA-8D2B-FCB675F43514}">
  <sheetPr>
    <tabColor rgb="FF00478B"/>
    <pageSetUpPr fitToPage="1"/>
  </sheetPr>
  <dimension ref="B1:N21"/>
  <sheetViews>
    <sheetView showGridLines="0" zoomScale="85" zoomScaleNormal="85" workbookViewId="0">
      <selection activeCell="A4" sqref="A4:XFD5"/>
    </sheetView>
  </sheetViews>
  <sheetFormatPr defaultColWidth="8.640625" defaultRowHeight="15.75" customHeight="1" x14ac:dyDescent="0.35"/>
  <cols>
    <col min="1" max="1" width="2.640625" style="1" customWidth="1"/>
    <col min="2" max="14" width="15.640625" style="1" customWidth="1"/>
    <col min="15" max="15" width="18.640625" style="1" customWidth="1"/>
    <col min="16" max="16" width="3.640625" style="1" customWidth="1"/>
    <col min="17" max="17" width="22.35546875" style="1" customWidth="1"/>
    <col min="18" max="16384" width="8.640625" style="1"/>
  </cols>
  <sheetData>
    <row r="1" spans="2:14" ht="15" customHeight="1" x14ac:dyDescent="0.35"/>
    <row r="2" spans="2:14" ht="15" customHeight="1" x14ac:dyDescent="0.35">
      <c r="B2" s="4" t="s">
        <v>184</v>
      </c>
    </row>
    <row r="3" spans="2:14" ht="15" customHeight="1" x14ac:dyDescent="0.35">
      <c r="B3" s="1" t="s">
        <v>2285</v>
      </c>
    </row>
    <row r="4" spans="2:14" s="70" customFormat="1" ht="22.5" customHeight="1" x14ac:dyDescent="0.35">
      <c r="B4" s="70" t="s">
        <v>2225</v>
      </c>
    </row>
    <row r="5" spans="2:14" s="70" customFormat="1" ht="22.5" customHeight="1" x14ac:dyDescent="0.35">
      <c r="B5" s="70" t="s">
        <v>2286</v>
      </c>
    </row>
    <row r="6" spans="2:14" ht="15" customHeight="1" x14ac:dyDescent="0.35"/>
    <row r="7" spans="2:14" ht="15" customHeight="1" x14ac:dyDescent="0.35">
      <c r="B7" s="36" t="s">
        <v>142</v>
      </c>
    </row>
    <row r="8" spans="2:14" ht="15" customHeight="1" x14ac:dyDescent="0.35">
      <c r="B8" s="30">
        <f>SUMIF($N$14:$N$1000,"&gt;0")</f>
        <v>0</v>
      </c>
    </row>
    <row r="9" spans="2:14" ht="15" customHeight="1" x14ac:dyDescent="0.35"/>
    <row r="10" spans="2:14" ht="15.65" customHeight="1" x14ac:dyDescent="0.35">
      <c r="B10" s="76" t="s">
        <v>143</v>
      </c>
      <c r="C10" s="74" t="s">
        <v>144</v>
      </c>
      <c r="D10" s="78" t="s">
        <v>163</v>
      </c>
      <c r="E10" s="79"/>
      <c r="F10" s="78" t="s">
        <v>2213</v>
      </c>
      <c r="G10" s="79"/>
      <c r="H10" s="79"/>
      <c r="I10" s="80"/>
      <c r="J10" s="78" t="s">
        <v>145</v>
      </c>
      <c r="K10" s="79"/>
      <c r="L10" s="79"/>
      <c r="M10" s="80"/>
      <c r="N10" s="74" t="s">
        <v>146</v>
      </c>
    </row>
    <row r="11" spans="2:14" ht="15.75" customHeight="1" x14ac:dyDescent="0.35">
      <c r="B11" s="77"/>
      <c r="C11" s="75"/>
      <c r="D11" s="36" t="s">
        <v>147</v>
      </c>
      <c r="E11" s="60" t="s">
        <v>148</v>
      </c>
      <c r="F11" s="60" t="s">
        <v>150</v>
      </c>
      <c r="G11" s="36" t="s">
        <v>151</v>
      </c>
      <c r="H11" s="36" t="s">
        <v>148</v>
      </c>
      <c r="I11" s="36" t="s">
        <v>152</v>
      </c>
      <c r="J11" s="60" t="s">
        <v>153</v>
      </c>
      <c r="K11" s="60" t="s">
        <v>147</v>
      </c>
      <c r="L11" s="36" t="s">
        <v>148</v>
      </c>
      <c r="M11" s="36" t="s">
        <v>152</v>
      </c>
      <c r="N11" s="75"/>
    </row>
    <row r="12" spans="2:14" ht="15.75" customHeight="1" x14ac:dyDescent="0.35">
      <c r="B12" s="37" t="s">
        <v>2287</v>
      </c>
      <c r="C12" s="37" t="s">
        <v>2170</v>
      </c>
      <c r="D12" s="37">
        <v>100000</v>
      </c>
      <c r="E12" s="37" t="s">
        <v>2289</v>
      </c>
      <c r="F12" s="37" t="s">
        <v>205</v>
      </c>
      <c r="G12" s="62" cm="1">
        <f t="array" ref="G12">_xlfn.XLOOKUP($C12&amp;$F12,テーブル39[原単位種類]&amp;テーブル39[係数名],テーブル39[数値])</f>
        <v>4.2299999999999998E-4</v>
      </c>
      <c r="H12" s="62" t="str" cm="1">
        <f t="array" ref="H12">_xlfn.XLOOKUP($C12&amp;$F12,テーブル39[原単位種類]&amp;テーブル39[係数名],テーブル39[単位])</f>
        <v>tCO2/kWh</v>
      </c>
      <c r="I12" s="62" t="str" cm="1">
        <f t="array" ref="I12">_xlfn.XLOOKUP($C12&amp;$F12,テーブル39[原単位種類]&amp;テーブル39[係数名],テーブル39[出典])</f>
        <v>環境省「電気事業者別排出係数一覧_令和7年提出用」_全国平均係数</v>
      </c>
      <c r="J12" s="37"/>
      <c r="K12" s="37"/>
      <c r="L12" s="63"/>
      <c r="M12" s="37"/>
      <c r="N12" s="63">
        <f t="shared" ref="N12:N21" si="0">D12*IF(C12="その他",K12,G12)</f>
        <v>42.3</v>
      </c>
    </row>
    <row r="13" spans="2:14" ht="15.75" customHeight="1" x14ac:dyDescent="0.35">
      <c r="B13" s="37" t="s">
        <v>2288</v>
      </c>
      <c r="C13" s="37" t="s">
        <v>2229</v>
      </c>
      <c r="D13" s="37">
        <v>200</v>
      </c>
      <c r="E13" s="37" t="s">
        <v>2290</v>
      </c>
      <c r="F13" s="37" t="s">
        <v>221</v>
      </c>
      <c r="G13" s="62" cm="1">
        <f t="array" ref="G13">_xlfn.XLOOKUP($C13&amp;$F13,テーブル39[原単位種類]&amp;テーブル39[係数名],テーブル39[数値])</f>
        <v>0.18550071344826277</v>
      </c>
      <c r="H13" s="62" t="str" cm="1">
        <f t="array" ref="H13">_xlfn.XLOOKUP($C13&amp;$F13,テーブル39[原単位種類]&amp;テーブル39[係数名],テーブル39[単位])</f>
        <v>tCO2/m2・年</v>
      </c>
      <c r="I13" s="62" t="str" cm="1">
        <f t="array" ref="I13">_xlfn.XLOOKUP($C13&amp;$F13,テーブル39[原単位種類]&amp;テーブル39[係数名],テーブル39[出典])</f>
        <v>環境省DB「16建物【面積】」_飲食店_合計（代表値）</v>
      </c>
      <c r="J13" s="37"/>
      <c r="K13" s="37"/>
      <c r="L13" s="63"/>
      <c r="M13" s="37"/>
      <c r="N13" s="63">
        <f t="shared" si="0"/>
        <v>37.100142689652557</v>
      </c>
    </row>
    <row r="14" spans="2:14" ht="15.75" customHeight="1" x14ac:dyDescent="0.35">
      <c r="B14" s="6"/>
      <c r="C14" s="6"/>
      <c r="D14" s="6"/>
      <c r="E14" s="6"/>
      <c r="F14" s="6"/>
      <c r="G14" s="25" t="e" cm="1">
        <f t="array" ref="G14">_xlfn.XLOOKUP($C14&amp;$F14,テーブル39[原単位種類]&amp;テーブル39[係数名],テーブル39[数値])</f>
        <v>#N/A</v>
      </c>
      <c r="H14" s="25" t="e" cm="1">
        <f t="array" ref="H14">_xlfn.XLOOKUP($C14&amp;$F14,テーブル39[原単位種類]&amp;テーブル39[係数名],テーブル39[単位])</f>
        <v>#N/A</v>
      </c>
      <c r="I14" s="25" t="e" cm="1">
        <f t="array" ref="I14">_xlfn.XLOOKUP($C14&amp;$F14,テーブル39[原単位種類]&amp;テーブル39[係数名],テーブル39[出典])</f>
        <v>#N/A</v>
      </c>
      <c r="J14" s="6"/>
      <c r="K14" s="6"/>
      <c r="L14" s="26"/>
      <c r="M14" s="6"/>
      <c r="N14" s="30" t="e">
        <f t="shared" si="0"/>
        <v>#N/A</v>
      </c>
    </row>
    <row r="15" spans="2:14" ht="15.75" customHeight="1" x14ac:dyDescent="0.35">
      <c r="B15" s="6"/>
      <c r="C15" s="6"/>
      <c r="D15" s="6"/>
      <c r="E15" s="6"/>
      <c r="F15" s="6"/>
      <c r="G15" s="25" t="e" cm="1">
        <f t="array" ref="G15">_xlfn.XLOOKUP($C15&amp;$F15,テーブル39[原単位種類]&amp;テーブル39[係数名],テーブル39[数値])</f>
        <v>#N/A</v>
      </c>
      <c r="H15" s="25" t="e" cm="1">
        <f t="array" ref="H15">_xlfn.XLOOKUP($C15&amp;$F15,テーブル39[原単位種類]&amp;テーブル39[係数名],テーブル39[単位])</f>
        <v>#N/A</v>
      </c>
      <c r="I15" s="25" t="e" cm="1">
        <f t="array" ref="I15">_xlfn.XLOOKUP($C15&amp;$F15,テーブル39[原単位種類]&amp;テーブル39[係数名],テーブル39[出典])</f>
        <v>#N/A</v>
      </c>
      <c r="J15" s="6"/>
      <c r="K15" s="6"/>
      <c r="L15" s="26"/>
      <c r="M15" s="6"/>
      <c r="N15" s="30" t="e">
        <f t="shared" si="0"/>
        <v>#N/A</v>
      </c>
    </row>
    <row r="16" spans="2:14" ht="15.75" customHeight="1" x14ac:dyDescent="0.35">
      <c r="B16" s="6"/>
      <c r="C16" s="6"/>
      <c r="D16" s="6"/>
      <c r="E16" s="6"/>
      <c r="F16" s="6"/>
      <c r="G16" s="25" t="e" cm="1">
        <f t="array" ref="G16">_xlfn.XLOOKUP($C16&amp;$F16,テーブル39[原単位種類]&amp;テーブル39[係数名],テーブル39[数値])</f>
        <v>#N/A</v>
      </c>
      <c r="H16" s="25" t="e" cm="1">
        <f t="array" ref="H16">_xlfn.XLOOKUP($C16&amp;$F16,テーブル39[原単位種類]&amp;テーブル39[係数名],テーブル39[単位])</f>
        <v>#N/A</v>
      </c>
      <c r="I16" s="25" t="e" cm="1">
        <f t="array" ref="I16">_xlfn.XLOOKUP($C16&amp;$F16,テーブル39[原単位種類]&amp;テーブル39[係数名],テーブル39[出典])</f>
        <v>#N/A</v>
      </c>
      <c r="J16" s="6"/>
      <c r="K16" s="6"/>
      <c r="L16" s="26"/>
      <c r="M16" s="6"/>
      <c r="N16" s="30" t="e">
        <f t="shared" si="0"/>
        <v>#N/A</v>
      </c>
    </row>
    <row r="17" spans="2:14" ht="15.75" customHeight="1" x14ac:dyDescent="0.35">
      <c r="B17" s="6"/>
      <c r="C17" s="6"/>
      <c r="D17" s="6"/>
      <c r="E17" s="6"/>
      <c r="F17" s="6"/>
      <c r="G17" s="25" t="e" cm="1">
        <f t="array" ref="G17">_xlfn.XLOOKUP($C17&amp;$F17,テーブル39[原単位種類]&amp;テーブル39[係数名],テーブル39[数値])</f>
        <v>#N/A</v>
      </c>
      <c r="H17" s="25" t="e" cm="1">
        <f t="array" ref="H17">_xlfn.XLOOKUP($C17&amp;$F17,テーブル39[原単位種類]&amp;テーブル39[係数名],テーブル39[単位])</f>
        <v>#N/A</v>
      </c>
      <c r="I17" s="25" t="e" cm="1">
        <f t="array" ref="I17">_xlfn.XLOOKUP($C17&amp;$F17,テーブル39[原単位種類]&amp;テーブル39[係数名],テーブル39[出典])</f>
        <v>#N/A</v>
      </c>
      <c r="J17" s="6"/>
      <c r="K17" s="6"/>
      <c r="L17" s="26"/>
      <c r="M17" s="6"/>
      <c r="N17" s="30" t="e">
        <f t="shared" si="0"/>
        <v>#N/A</v>
      </c>
    </row>
    <row r="18" spans="2:14" ht="15.75" customHeight="1" x14ac:dyDescent="0.35">
      <c r="B18" s="6"/>
      <c r="C18" s="6"/>
      <c r="D18" s="6"/>
      <c r="E18" s="6"/>
      <c r="F18" s="6"/>
      <c r="G18" s="25" t="e" cm="1">
        <f t="array" ref="G18">_xlfn.XLOOKUP($C18&amp;$F18,テーブル39[原単位種類]&amp;テーブル39[係数名],テーブル39[数値])</f>
        <v>#N/A</v>
      </c>
      <c r="H18" s="25" t="e" cm="1">
        <f t="array" ref="H18">_xlfn.XLOOKUP($C18&amp;$F18,テーブル39[原単位種類]&amp;テーブル39[係数名],テーブル39[単位])</f>
        <v>#N/A</v>
      </c>
      <c r="I18" s="25" t="e" cm="1">
        <f t="array" ref="I18">_xlfn.XLOOKUP($C18&amp;$F18,テーブル39[原単位種類]&amp;テーブル39[係数名],テーブル39[出典])</f>
        <v>#N/A</v>
      </c>
      <c r="J18" s="6"/>
      <c r="K18" s="6"/>
      <c r="L18" s="26"/>
      <c r="M18" s="6"/>
      <c r="N18" s="30" t="e">
        <f t="shared" si="0"/>
        <v>#N/A</v>
      </c>
    </row>
    <row r="19" spans="2:14" ht="15.75" customHeight="1" x14ac:dyDescent="0.35">
      <c r="B19" s="6"/>
      <c r="C19" s="6"/>
      <c r="D19" s="6"/>
      <c r="E19" s="6"/>
      <c r="F19" s="6"/>
      <c r="G19" s="25" t="e" cm="1">
        <f t="array" ref="G19">_xlfn.XLOOKUP($C19&amp;$F19,テーブル39[原単位種類]&amp;テーブル39[係数名],テーブル39[数値])</f>
        <v>#N/A</v>
      </c>
      <c r="H19" s="25" t="e" cm="1">
        <f t="array" ref="H19">_xlfn.XLOOKUP($C19&amp;$F19,テーブル39[原単位種類]&amp;テーブル39[係数名],テーブル39[単位])</f>
        <v>#N/A</v>
      </c>
      <c r="I19" s="25" t="e" cm="1">
        <f t="array" ref="I19">_xlfn.XLOOKUP($C19&amp;$F19,テーブル39[原単位種類]&amp;テーブル39[係数名],テーブル39[出典])</f>
        <v>#N/A</v>
      </c>
      <c r="J19" s="6"/>
      <c r="K19" s="6"/>
      <c r="L19" s="26"/>
      <c r="M19" s="6"/>
      <c r="N19" s="30" t="e">
        <f t="shared" si="0"/>
        <v>#N/A</v>
      </c>
    </row>
    <row r="20" spans="2:14" ht="15.75" customHeight="1" x14ac:dyDescent="0.35">
      <c r="B20" s="6"/>
      <c r="C20" s="6"/>
      <c r="D20" s="6"/>
      <c r="E20" s="6"/>
      <c r="F20" s="6"/>
      <c r="G20" s="25" t="e" cm="1">
        <f t="array" ref="G20">_xlfn.XLOOKUP($C20&amp;$F20,テーブル39[原単位種類]&amp;テーブル39[係数名],テーブル39[数値])</f>
        <v>#N/A</v>
      </c>
      <c r="H20" s="25" t="e" cm="1">
        <f t="array" ref="H20">_xlfn.XLOOKUP($C20&amp;$F20,テーブル39[原単位種類]&amp;テーブル39[係数名],テーブル39[単位])</f>
        <v>#N/A</v>
      </c>
      <c r="I20" s="25" t="e" cm="1">
        <f t="array" ref="I20">_xlfn.XLOOKUP($C20&amp;$F20,テーブル39[原単位種類]&amp;テーブル39[係数名],テーブル39[出典])</f>
        <v>#N/A</v>
      </c>
      <c r="J20" s="6"/>
      <c r="K20" s="6"/>
      <c r="L20" s="26"/>
      <c r="M20" s="6"/>
      <c r="N20" s="30" t="e">
        <f t="shared" si="0"/>
        <v>#N/A</v>
      </c>
    </row>
    <row r="21" spans="2:14" ht="15.75" customHeight="1" x14ac:dyDescent="0.35">
      <c r="B21" s="6"/>
      <c r="C21" s="6"/>
      <c r="D21" s="6"/>
      <c r="E21" s="6"/>
      <c r="F21" s="6"/>
      <c r="G21" s="25" t="e" cm="1">
        <f t="array" ref="G21">_xlfn.XLOOKUP($C21&amp;$F21,テーブル39[原単位種類]&amp;テーブル39[係数名],テーブル39[数値])</f>
        <v>#N/A</v>
      </c>
      <c r="H21" s="25" t="e" cm="1">
        <f t="array" ref="H21">_xlfn.XLOOKUP($C21&amp;$F21,テーブル39[原単位種類]&amp;テーブル39[係数名],テーブル39[単位])</f>
        <v>#N/A</v>
      </c>
      <c r="I21" s="25" t="e" cm="1">
        <f t="array" ref="I21">_xlfn.XLOOKUP($C21&amp;$F21,テーブル39[原単位種類]&amp;テーブル39[係数名],テーブル39[出典])</f>
        <v>#N/A</v>
      </c>
      <c r="J21" s="6"/>
      <c r="K21" s="6"/>
      <c r="L21" s="26"/>
      <c r="M21" s="6"/>
      <c r="N21" s="30" t="e">
        <f t="shared" si="0"/>
        <v>#N/A</v>
      </c>
    </row>
  </sheetData>
  <autoFilter ref="B10:N21" xr:uid="{5E9A5528-B484-4A5D-A81E-4D3EEC46B72D}">
    <filterColumn colId="2" showButton="0"/>
    <filterColumn colId="3" showButton="0"/>
    <filterColumn colId="4" showButton="0"/>
    <filterColumn colId="5" showButton="0"/>
    <filterColumn colId="6" showButton="0"/>
    <filterColumn colId="8" showButton="0"/>
    <filterColumn colId="9" showButton="0"/>
    <filterColumn colId="10" showButton="0"/>
  </autoFilter>
  <mergeCells count="6">
    <mergeCell ref="N10:N11"/>
    <mergeCell ref="B10:B11"/>
    <mergeCell ref="C10:C11"/>
    <mergeCell ref="D10:E10"/>
    <mergeCell ref="F10:I10"/>
    <mergeCell ref="J10:M10"/>
  </mergeCells>
  <phoneticPr fontId="4"/>
  <conditionalFormatting sqref="F14:F21">
    <cfRule type="expression" dxfId="1" priority="2">
      <formula>OR($C14="その他",$C14="")</formula>
    </cfRule>
  </conditionalFormatting>
  <conditionalFormatting sqref="J14:M21">
    <cfRule type="expression" dxfId="0" priority="1">
      <formula>$C14&lt;&gt;"その他"</formula>
    </cfRule>
  </conditionalFormatting>
  <dataValidations count="2">
    <dataValidation type="list" allowBlank="1" showInputMessage="1" showErrorMessage="1" sqref="F12:F21" xr:uid="{A99331D9-267D-45F7-97A4-60D0C6623C9C}">
      <formula1>INDIRECT(C12&amp;"_カテゴリ8_13")</formula1>
    </dataValidation>
    <dataValidation type="list" allowBlank="1" showInputMessage="1" showErrorMessage="1" sqref="C12:C21" xr:uid="{3200125D-E6B3-4006-A092-FD6D9BC6F564}">
      <formula1>"環境省_エネルギー使用量,環境省_建物面積,その他"</formula1>
    </dataValidation>
  </dataValidations>
  <pageMargins left="0.7" right="0.7" top="0.75" bottom="0.75" header="0.3" footer="0.3"/>
  <pageSetup paperSize="9" scale="60" orientation="landscape"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73717-A0F9-4ADD-BBDB-EA702DE3BCB8}">
  <sheetPr>
    <tabColor rgb="FF00478B"/>
    <pageSetUpPr fitToPage="1"/>
  </sheetPr>
  <dimension ref="B1:H23"/>
  <sheetViews>
    <sheetView showGridLines="0" zoomScale="85" zoomScaleNormal="85" workbookViewId="0">
      <selection activeCell="G14" sqref="G14"/>
    </sheetView>
  </sheetViews>
  <sheetFormatPr defaultColWidth="8.640625" defaultRowHeight="15.75" customHeight="1" x14ac:dyDescent="0.35"/>
  <cols>
    <col min="1" max="1" width="2.640625" style="1" customWidth="1"/>
    <col min="2" max="8" width="15.640625" style="1" customWidth="1"/>
    <col min="9" max="16384" width="8.640625" style="1"/>
  </cols>
  <sheetData>
    <row r="1" spans="2:8" ht="15" customHeight="1" x14ac:dyDescent="0.35"/>
    <row r="2" spans="2:8" ht="15" customHeight="1" x14ac:dyDescent="0.35">
      <c r="B2" s="4" t="s">
        <v>185</v>
      </c>
    </row>
    <row r="3" spans="2:8" ht="15" customHeight="1" x14ac:dyDescent="0.35">
      <c r="B3" s="1" t="s">
        <v>2281</v>
      </c>
    </row>
    <row r="4" spans="2:8" ht="15" customHeight="1" x14ac:dyDescent="0.35">
      <c r="B4" s="1" t="s">
        <v>2282</v>
      </c>
    </row>
    <row r="5" spans="2:8" s="70" customFormat="1" ht="24" customHeight="1" x14ac:dyDescent="0.35">
      <c r="B5" s="70" t="s">
        <v>2283</v>
      </c>
    </row>
    <row r="6" spans="2:8" ht="15" customHeight="1" x14ac:dyDescent="0.35"/>
    <row r="7" spans="2:8" ht="15" customHeight="1" x14ac:dyDescent="0.35">
      <c r="B7" s="36" t="s">
        <v>142</v>
      </c>
    </row>
    <row r="8" spans="2:8" ht="15" customHeight="1" x14ac:dyDescent="0.35">
      <c r="B8" s="30">
        <f>SUMIF($H$13:$H$999,"&gt;0")</f>
        <v>0</v>
      </c>
    </row>
    <row r="9" spans="2:8" ht="15" customHeight="1" x14ac:dyDescent="0.35"/>
    <row r="10" spans="2:8" s="5" customFormat="1" ht="15" customHeight="1" x14ac:dyDescent="0.35">
      <c r="B10" s="89" t="s">
        <v>173</v>
      </c>
      <c r="C10" s="78" t="s">
        <v>186</v>
      </c>
      <c r="D10" s="79"/>
      <c r="E10" s="78" t="s">
        <v>2277</v>
      </c>
      <c r="F10" s="91"/>
      <c r="G10" s="92"/>
      <c r="H10" s="74" t="s">
        <v>146</v>
      </c>
    </row>
    <row r="11" spans="2:8" s="5" customFormat="1" ht="15" customHeight="1" x14ac:dyDescent="0.35">
      <c r="B11" s="90"/>
      <c r="C11" s="36" t="s">
        <v>151</v>
      </c>
      <c r="D11" s="60" t="s">
        <v>148</v>
      </c>
      <c r="E11" s="36" t="s">
        <v>151</v>
      </c>
      <c r="F11" s="36" t="s">
        <v>148</v>
      </c>
      <c r="G11" s="36" t="s">
        <v>152</v>
      </c>
      <c r="H11" s="75"/>
    </row>
    <row r="12" spans="2:8" ht="15" customHeight="1" x14ac:dyDescent="0.35">
      <c r="B12" s="37" t="s">
        <v>2284</v>
      </c>
      <c r="C12" s="66">
        <v>0.1</v>
      </c>
      <c r="D12" s="37" t="s">
        <v>2278</v>
      </c>
      <c r="E12" s="37">
        <v>10000</v>
      </c>
      <c r="F12" s="37" t="s">
        <v>2279</v>
      </c>
      <c r="G12" s="37" t="s">
        <v>2280</v>
      </c>
      <c r="H12" s="63">
        <f>C12*E12</f>
        <v>1000</v>
      </c>
    </row>
    <row r="13" spans="2:8" ht="15.65" customHeight="1" x14ac:dyDescent="0.35">
      <c r="B13" s="6"/>
      <c r="C13" s="35"/>
      <c r="D13" s="6"/>
      <c r="E13" s="6"/>
      <c r="F13" s="6"/>
      <c r="G13" s="6"/>
      <c r="H13" s="30">
        <f t="shared" ref="H13:H21" si="0">C13*E13</f>
        <v>0</v>
      </c>
    </row>
    <row r="14" spans="2:8" ht="15.65" customHeight="1" x14ac:dyDescent="0.35">
      <c r="B14" s="6"/>
      <c r="C14" s="35"/>
      <c r="D14" s="6"/>
      <c r="E14" s="6"/>
      <c r="F14" s="6"/>
      <c r="G14" s="6"/>
      <c r="H14" s="30">
        <f t="shared" si="0"/>
        <v>0</v>
      </c>
    </row>
    <row r="15" spans="2:8" ht="15.65" customHeight="1" x14ac:dyDescent="0.35">
      <c r="B15" s="6"/>
      <c r="C15" s="35"/>
      <c r="D15" s="6"/>
      <c r="E15" s="6"/>
      <c r="F15" s="6"/>
      <c r="G15" s="6"/>
      <c r="H15" s="30">
        <f t="shared" si="0"/>
        <v>0</v>
      </c>
    </row>
    <row r="16" spans="2:8" ht="15.65" customHeight="1" x14ac:dyDescent="0.35">
      <c r="B16" s="6"/>
      <c r="C16" s="35"/>
      <c r="D16" s="6"/>
      <c r="E16" s="6"/>
      <c r="F16" s="6"/>
      <c r="G16" s="6"/>
      <c r="H16" s="30">
        <f t="shared" si="0"/>
        <v>0</v>
      </c>
    </row>
    <row r="17" spans="2:8" ht="15.65" customHeight="1" x14ac:dyDescent="0.35">
      <c r="B17" s="6"/>
      <c r="C17" s="35"/>
      <c r="D17" s="6"/>
      <c r="E17" s="6"/>
      <c r="F17" s="6"/>
      <c r="G17" s="6"/>
      <c r="H17" s="30">
        <f t="shared" si="0"/>
        <v>0</v>
      </c>
    </row>
    <row r="18" spans="2:8" ht="15.65" customHeight="1" x14ac:dyDescent="0.35">
      <c r="B18" s="6"/>
      <c r="C18" s="35"/>
      <c r="D18" s="6"/>
      <c r="E18" s="6"/>
      <c r="F18" s="6"/>
      <c r="G18" s="6"/>
      <c r="H18" s="30">
        <f t="shared" si="0"/>
        <v>0</v>
      </c>
    </row>
    <row r="19" spans="2:8" ht="15.75" customHeight="1" x14ac:dyDescent="0.35">
      <c r="B19" s="6"/>
      <c r="C19" s="35"/>
      <c r="D19" s="6"/>
      <c r="E19" s="6"/>
      <c r="F19" s="6"/>
      <c r="G19" s="6"/>
      <c r="H19" s="30">
        <f t="shared" si="0"/>
        <v>0</v>
      </c>
    </row>
    <row r="20" spans="2:8" ht="15.75" customHeight="1" x14ac:dyDescent="0.35">
      <c r="B20" s="6"/>
      <c r="C20" s="35"/>
      <c r="D20" s="6"/>
      <c r="E20" s="6"/>
      <c r="F20" s="6"/>
      <c r="G20" s="6"/>
      <c r="H20" s="30">
        <f t="shared" si="0"/>
        <v>0</v>
      </c>
    </row>
    <row r="21" spans="2:8" ht="15.65" customHeight="1" x14ac:dyDescent="0.35">
      <c r="B21" s="6"/>
      <c r="C21" s="35"/>
      <c r="D21" s="6"/>
      <c r="E21" s="6"/>
      <c r="F21" s="6"/>
      <c r="G21" s="6"/>
      <c r="H21" s="30">
        <f t="shared" si="0"/>
        <v>0</v>
      </c>
    </row>
    <row r="23" spans="2:8" ht="15.65" customHeight="1" x14ac:dyDescent="0.35"/>
  </sheetData>
  <mergeCells count="4">
    <mergeCell ref="C10:D10"/>
    <mergeCell ref="E10:G10"/>
    <mergeCell ref="H10:H11"/>
    <mergeCell ref="B10:B11"/>
  </mergeCells>
  <phoneticPr fontId="4"/>
  <pageMargins left="0.7" right="0.7" top="0.75" bottom="0.75" header="0.3" footer="0.3"/>
  <pageSetup paperSize="9" scale="5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38128-7EEF-4BDD-B83D-7BCC49FC9E42}">
  <sheetPr codeName="Sheet8">
    <tabColor rgb="FF00B050"/>
  </sheetPr>
  <dimension ref="A1"/>
  <sheetViews>
    <sheetView showGridLines="0" zoomScale="85" zoomScaleNormal="85" workbookViewId="0"/>
  </sheetViews>
  <sheetFormatPr defaultColWidth="8.78515625" defaultRowHeight="15" x14ac:dyDescent="0.35"/>
  <cols>
    <col min="1" max="16384" width="8.78515625" style="1"/>
  </cols>
  <sheetData/>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EF6868"/>
    <pageSetUpPr fitToPage="1"/>
  </sheetPr>
  <dimension ref="B1:E20"/>
  <sheetViews>
    <sheetView showGridLines="0" zoomScale="85" zoomScaleNormal="85" zoomScaleSheetLayoutView="85" workbookViewId="0"/>
  </sheetViews>
  <sheetFormatPr defaultColWidth="8.640625" defaultRowHeight="16" x14ac:dyDescent="0.35"/>
  <cols>
    <col min="1" max="1" width="3.640625" style="31" customWidth="1"/>
    <col min="2" max="2" width="10.2109375" style="31" customWidth="1"/>
    <col min="3" max="3" width="43.640625" style="31" bestFit="1" customWidth="1"/>
    <col min="4" max="5" width="17.35546875" style="31" customWidth="1"/>
    <col min="6" max="16384" width="8.640625" style="31"/>
  </cols>
  <sheetData>
    <row r="1" spans="2:5" ht="30" customHeight="1" x14ac:dyDescent="0.35">
      <c r="B1" s="40" t="s">
        <v>82</v>
      </c>
    </row>
    <row r="2" spans="2:5" ht="16.5" thickBot="1" x14ac:dyDescent="0.4"/>
    <row r="3" spans="2:5" x14ac:dyDescent="0.35">
      <c r="B3" s="43" t="s">
        <v>83</v>
      </c>
      <c r="C3" s="44" t="s">
        <v>84</v>
      </c>
      <c r="D3" s="44" t="s">
        <v>85</v>
      </c>
      <c r="E3" s="45" t="s">
        <v>86</v>
      </c>
    </row>
    <row r="4" spans="2:5" x14ac:dyDescent="0.35">
      <c r="B4" s="46" t="s">
        <v>87</v>
      </c>
      <c r="C4" s="47" t="s">
        <v>88</v>
      </c>
      <c r="D4" s="48">
        <f>カテゴリ1【購入した製品・サービス】!B8</f>
        <v>0</v>
      </c>
      <c r="E4" s="49">
        <f t="shared" ref="E4:E17" si="0">IFERROR(D4/$D$19,0)</f>
        <v>0</v>
      </c>
    </row>
    <row r="5" spans="2:5" x14ac:dyDescent="0.35">
      <c r="B5" s="46" t="s">
        <v>89</v>
      </c>
      <c r="C5" s="50" t="s">
        <v>90</v>
      </c>
      <c r="D5" s="48">
        <f>カテゴリ2【資本財】!B8</f>
        <v>0</v>
      </c>
      <c r="E5" s="49">
        <f t="shared" si="0"/>
        <v>0</v>
      </c>
    </row>
    <row r="6" spans="2:5" x14ac:dyDescent="0.35">
      <c r="B6" s="46" t="s">
        <v>68</v>
      </c>
      <c r="C6" s="47" t="s">
        <v>91</v>
      </c>
      <c r="D6" s="48">
        <f>カテゴリ3【エネルギー】!B8</f>
        <v>0</v>
      </c>
      <c r="E6" s="49">
        <f t="shared" si="0"/>
        <v>0</v>
      </c>
    </row>
    <row r="7" spans="2:5" x14ac:dyDescent="0.35">
      <c r="B7" s="46" t="s">
        <v>92</v>
      </c>
      <c r="C7" s="47" t="s">
        <v>93</v>
      </c>
      <c r="D7" s="48">
        <f>'カテゴリ4【輸送（上流）】'!B8</f>
        <v>0</v>
      </c>
      <c r="E7" s="49">
        <f t="shared" si="0"/>
        <v>0</v>
      </c>
    </row>
    <row r="8" spans="2:5" x14ac:dyDescent="0.35">
      <c r="B8" s="46" t="s">
        <v>94</v>
      </c>
      <c r="C8" s="47" t="s">
        <v>95</v>
      </c>
      <c r="D8" s="48">
        <f>カテゴリ5【事業から出る廃棄物】!B9</f>
        <v>0</v>
      </c>
      <c r="E8" s="49">
        <f t="shared" si="0"/>
        <v>0</v>
      </c>
    </row>
    <row r="9" spans="2:5" x14ac:dyDescent="0.35">
      <c r="B9" s="46" t="s">
        <v>74</v>
      </c>
      <c r="C9" s="50" t="s">
        <v>96</v>
      </c>
      <c r="D9" s="48">
        <f>カテゴリ6【出張】!B9</f>
        <v>0</v>
      </c>
      <c r="E9" s="49">
        <f t="shared" si="0"/>
        <v>0</v>
      </c>
    </row>
    <row r="10" spans="2:5" x14ac:dyDescent="0.35">
      <c r="B10" s="46" t="s">
        <v>97</v>
      </c>
      <c r="C10" s="47" t="s">
        <v>98</v>
      </c>
      <c r="D10" s="48">
        <f>カテゴリ7【通勤】!B9</f>
        <v>0</v>
      </c>
      <c r="E10" s="49">
        <f t="shared" si="0"/>
        <v>0</v>
      </c>
    </row>
    <row r="11" spans="2:5" x14ac:dyDescent="0.35">
      <c r="B11" s="46" t="s">
        <v>99</v>
      </c>
      <c r="C11" s="47" t="s">
        <v>100</v>
      </c>
      <c r="D11" s="48">
        <f>'カテゴリ8【リース資産（上流）】'!B9</f>
        <v>0</v>
      </c>
      <c r="E11" s="49">
        <f t="shared" si="0"/>
        <v>0</v>
      </c>
    </row>
    <row r="12" spans="2:5" x14ac:dyDescent="0.35">
      <c r="B12" s="46" t="s">
        <v>101</v>
      </c>
      <c r="C12" s="50" t="s">
        <v>102</v>
      </c>
      <c r="D12" s="48">
        <f>'カテゴリ9【輸送（下流）】（トンキロ） '!B9</f>
        <v>0</v>
      </c>
      <c r="E12" s="49">
        <f t="shared" si="0"/>
        <v>0</v>
      </c>
    </row>
    <row r="13" spans="2:5" x14ac:dyDescent="0.35">
      <c r="B13" s="46" t="s">
        <v>103</v>
      </c>
      <c r="C13" s="47" t="s">
        <v>104</v>
      </c>
      <c r="D13" s="48">
        <f>カテゴリ10【販売製品の加工】!B8</f>
        <v>0</v>
      </c>
      <c r="E13" s="49">
        <f t="shared" si="0"/>
        <v>0</v>
      </c>
    </row>
    <row r="14" spans="2:5" x14ac:dyDescent="0.35">
      <c r="B14" s="46" t="s">
        <v>80</v>
      </c>
      <c r="C14" s="47" t="s">
        <v>105</v>
      </c>
      <c r="D14" s="48">
        <f>カテゴリ11【販売製品の使用】!B9</f>
        <v>0</v>
      </c>
      <c r="E14" s="49">
        <f t="shared" si="0"/>
        <v>0</v>
      </c>
    </row>
    <row r="15" spans="2:5" x14ac:dyDescent="0.35">
      <c r="B15" s="46" t="s">
        <v>106</v>
      </c>
      <c r="C15" s="47" t="s">
        <v>107</v>
      </c>
      <c r="D15" s="48">
        <f>カテゴリ12【販売製品の廃棄】!B8</f>
        <v>0</v>
      </c>
      <c r="E15" s="49">
        <f t="shared" si="0"/>
        <v>0</v>
      </c>
    </row>
    <row r="16" spans="2:5" x14ac:dyDescent="0.35">
      <c r="B16" s="46" t="s">
        <v>108</v>
      </c>
      <c r="C16" s="47" t="s">
        <v>109</v>
      </c>
      <c r="D16" s="48">
        <f>'カテゴリ13【リース資産（下流）】 '!B9</f>
        <v>0</v>
      </c>
      <c r="E16" s="49">
        <f t="shared" si="0"/>
        <v>0</v>
      </c>
    </row>
    <row r="17" spans="2:5" x14ac:dyDescent="0.35">
      <c r="B17" s="46" t="s">
        <v>110</v>
      </c>
      <c r="C17" s="47" t="s">
        <v>111</v>
      </c>
      <c r="D17" s="48">
        <f>カテゴリ14【フランチャイズ】!B8</f>
        <v>0</v>
      </c>
      <c r="E17" s="49">
        <f t="shared" si="0"/>
        <v>0</v>
      </c>
    </row>
    <row r="18" spans="2:5" ht="16.5" thickBot="1" x14ac:dyDescent="0.4">
      <c r="B18" s="51" t="s">
        <v>112</v>
      </c>
      <c r="C18" s="52" t="s">
        <v>113</v>
      </c>
      <c r="D18" s="53">
        <f>カテゴリ15【投資】_GHGプロトコル!B8</f>
        <v>0</v>
      </c>
      <c r="E18" s="54">
        <f t="shared" ref="E18" si="1">IFERROR(D18/$D$19,0)</f>
        <v>0</v>
      </c>
    </row>
    <row r="19" spans="2:5" ht="17" thickTop="1" thickBot="1" x14ac:dyDescent="0.4">
      <c r="B19" s="72" t="s">
        <v>114</v>
      </c>
      <c r="C19" s="73"/>
      <c r="D19" s="55">
        <f>SUM(D4:D18)</f>
        <v>0</v>
      </c>
      <c r="E19" s="56">
        <f>SUM(E4:E18)</f>
        <v>0</v>
      </c>
    </row>
    <row r="20" spans="2:5" x14ac:dyDescent="0.35">
      <c r="B20" s="31" t="s">
        <v>115</v>
      </c>
    </row>
  </sheetData>
  <sheetProtection formatCells="0" formatColumns="0" formatRows="0" insertColumns="0" insertRows="0" deleteColumns="0" deleteRows="0"/>
  <mergeCells count="1">
    <mergeCell ref="B19:C19"/>
  </mergeCells>
  <phoneticPr fontId="3"/>
  <pageMargins left="0.70866141732283472" right="0.70866141732283472" top="0.74803149606299213" bottom="0.74803149606299213" header="0.31496062992125984" footer="0.31496062992125984"/>
  <pageSetup paperSize="9" scale="97"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53C01-78BF-48C2-ACB6-5023EC8751D5}">
  <sheetPr codeName="Sheet11"/>
  <dimension ref="B2:H52"/>
  <sheetViews>
    <sheetView showGridLines="0" zoomScale="85" zoomScaleNormal="85" workbookViewId="0">
      <selection activeCell="F13" sqref="F13"/>
    </sheetView>
  </sheetViews>
  <sheetFormatPr defaultColWidth="8.78515625" defaultRowHeight="15" x14ac:dyDescent="0.35"/>
  <cols>
    <col min="1" max="1" width="2.5703125" style="1" customWidth="1"/>
    <col min="2" max="2" width="4.7109375" style="1" customWidth="1"/>
    <col min="3" max="3" width="25.42578125" style="1" customWidth="1"/>
    <col min="4" max="4" width="9.2109375" style="1" customWidth="1"/>
    <col min="5" max="5" width="10.35546875" style="1" bestFit="1" customWidth="1"/>
    <col min="6" max="6" width="57.35546875" style="1" bestFit="1" customWidth="1"/>
    <col min="7" max="7" width="14" style="1" bestFit="1" customWidth="1"/>
    <col min="8" max="16384" width="8.78515625" style="1"/>
  </cols>
  <sheetData>
    <row r="2" spans="2:8" x14ac:dyDescent="0.35">
      <c r="B2" s="1" t="s">
        <v>187</v>
      </c>
    </row>
    <row r="3" spans="2:8" x14ac:dyDescent="0.35">
      <c r="B3" s="2" t="s">
        <v>298</v>
      </c>
      <c r="C3" s="2" t="s">
        <v>153</v>
      </c>
      <c r="D3" s="2" t="s">
        <v>147</v>
      </c>
      <c r="E3" s="2" t="s">
        <v>167</v>
      </c>
      <c r="F3" s="2" t="s">
        <v>149</v>
      </c>
      <c r="G3" s="2" t="s">
        <v>188</v>
      </c>
      <c r="H3" s="2" t="s">
        <v>189</v>
      </c>
    </row>
    <row r="4" spans="2:8" x14ac:dyDescent="0.35">
      <c r="B4" s="1">
        <v>1</v>
      </c>
      <c r="C4" s="1" t="s">
        <v>190</v>
      </c>
      <c r="D4" s="3">
        <v>2.0500000000000002E-3</v>
      </c>
      <c r="E4" s="1" t="s">
        <v>191</v>
      </c>
      <c r="F4" s="1" t="s">
        <v>192</v>
      </c>
      <c r="G4" s="1" t="s">
        <v>193</v>
      </c>
      <c r="H4" s="1" t="s">
        <v>194</v>
      </c>
    </row>
    <row r="5" spans="2:8" x14ac:dyDescent="0.35">
      <c r="B5" s="1">
        <v>2</v>
      </c>
      <c r="C5" s="1" t="s">
        <v>195</v>
      </c>
      <c r="D5" s="3">
        <v>2.99431E-3</v>
      </c>
      <c r="E5" s="1" t="s">
        <v>196</v>
      </c>
      <c r="F5" s="1" t="s">
        <v>197</v>
      </c>
      <c r="G5" s="1" t="s">
        <v>193</v>
      </c>
      <c r="H5" s="1" t="s">
        <v>198</v>
      </c>
    </row>
    <row r="6" spans="2:8" x14ac:dyDescent="0.35">
      <c r="B6" s="1">
        <v>3</v>
      </c>
      <c r="C6" s="1" t="s">
        <v>199</v>
      </c>
      <c r="D6" s="3">
        <v>2.7528233333333299E-3</v>
      </c>
      <c r="E6" s="1" t="s">
        <v>200</v>
      </c>
      <c r="F6" s="1" t="s">
        <v>197</v>
      </c>
      <c r="G6" s="1" t="s">
        <v>193</v>
      </c>
      <c r="H6" s="1" t="s">
        <v>198</v>
      </c>
    </row>
    <row r="7" spans="2:8" x14ac:dyDescent="0.35">
      <c r="B7" s="1">
        <v>4</v>
      </c>
      <c r="C7" s="1" t="s">
        <v>201</v>
      </c>
      <c r="D7" s="3">
        <v>2.50268333333333E-3</v>
      </c>
      <c r="E7" s="1" t="s">
        <v>200</v>
      </c>
      <c r="F7" s="1" t="s">
        <v>197</v>
      </c>
      <c r="G7" s="1" t="s">
        <v>193</v>
      </c>
      <c r="H7" s="1" t="s">
        <v>198</v>
      </c>
    </row>
    <row r="8" spans="2:8" x14ac:dyDescent="0.35">
      <c r="B8" s="1">
        <v>5</v>
      </c>
      <c r="C8" s="1" t="s">
        <v>202</v>
      </c>
      <c r="D8" s="3">
        <v>2.6194666666666702E-3</v>
      </c>
      <c r="E8" s="1" t="s">
        <v>200</v>
      </c>
      <c r="F8" s="1" t="s">
        <v>197</v>
      </c>
      <c r="G8" s="1" t="s">
        <v>193</v>
      </c>
      <c r="H8" s="1" t="s">
        <v>198</v>
      </c>
    </row>
    <row r="9" spans="2:8" x14ac:dyDescent="0.35">
      <c r="B9" s="1">
        <v>6</v>
      </c>
      <c r="C9" s="1" t="s">
        <v>203</v>
      </c>
      <c r="D9" s="3">
        <v>2.2901266666666702E-3</v>
      </c>
      <c r="E9" s="1" t="s">
        <v>200</v>
      </c>
      <c r="F9" s="1" t="s">
        <v>197</v>
      </c>
      <c r="G9" s="1" t="s">
        <v>204</v>
      </c>
      <c r="H9" s="1" t="s">
        <v>198</v>
      </c>
    </row>
    <row r="10" spans="2:8" x14ac:dyDescent="0.35">
      <c r="B10" s="1">
        <v>7</v>
      </c>
      <c r="C10" s="1" t="s">
        <v>205</v>
      </c>
      <c r="D10" s="3">
        <v>4.2299999999999998E-4</v>
      </c>
      <c r="E10" s="1" t="s">
        <v>206</v>
      </c>
      <c r="F10" s="1" t="s">
        <v>207</v>
      </c>
      <c r="G10" s="1" t="s">
        <v>193</v>
      </c>
      <c r="H10" s="1" t="s">
        <v>194</v>
      </c>
    </row>
    <row r="11" spans="2:8" x14ac:dyDescent="0.35">
      <c r="B11" s="1">
        <v>8</v>
      </c>
      <c r="C11" s="1" t="s">
        <v>208</v>
      </c>
      <c r="D11" s="3">
        <v>6.54E-2</v>
      </c>
      <c r="E11" s="1" t="s">
        <v>209</v>
      </c>
      <c r="F11" s="1" t="s">
        <v>197</v>
      </c>
      <c r="G11" s="1" t="s">
        <v>193</v>
      </c>
      <c r="H11" s="1" t="s">
        <v>198</v>
      </c>
    </row>
    <row r="12" spans="2:8" x14ac:dyDescent="0.35">
      <c r="B12" s="1">
        <v>9</v>
      </c>
      <c r="C12" s="1" t="s">
        <v>210</v>
      </c>
      <c r="D12" s="3">
        <v>5.3199999999999997E-2</v>
      </c>
      <c r="E12" s="1" t="s">
        <v>209</v>
      </c>
      <c r="F12" s="1" t="s">
        <v>211</v>
      </c>
      <c r="G12" s="1" t="s">
        <v>193</v>
      </c>
      <c r="H12" s="1" t="s">
        <v>194</v>
      </c>
    </row>
    <row r="13" spans="2:8" x14ac:dyDescent="0.35">
      <c r="B13" s="1">
        <v>10</v>
      </c>
      <c r="C13" s="1" t="s">
        <v>212</v>
      </c>
      <c r="D13" s="3">
        <v>177.28846153846155</v>
      </c>
      <c r="E13" s="1" t="s">
        <v>213</v>
      </c>
      <c r="F13" s="1" t="s">
        <v>2293</v>
      </c>
      <c r="G13" s="1" t="s">
        <v>214</v>
      </c>
      <c r="H13" s="1" t="s">
        <v>194</v>
      </c>
    </row>
    <row r="14" spans="2:8" x14ac:dyDescent="0.35">
      <c r="B14" s="1">
        <v>11</v>
      </c>
      <c r="C14" s="1" t="s">
        <v>215</v>
      </c>
      <c r="D14" s="3">
        <v>8.2437900747196202E-2</v>
      </c>
      <c r="E14" s="1" t="s">
        <v>216</v>
      </c>
      <c r="F14" s="1" t="s">
        <v>217</v>
      </c>
      <c r="G14" s="1" t="s">
        <v>218</v>
      </c>
      <c r="H14" s="1" t="s">
        <v>194</v>
      </c>
    </row>
    <row r="15" spans="2:8" x14ac:dyDescent="0.35">
      <c r="B15" s="1">
        <v>12</v>
      </c>
      <c r="C15" s="1" t="s">
        <v>219</v>
      </c>
      <c r="D15" s="3">
        <v>7.3342899074340162E-2</v>
      </c>
      <c r="E15" s="1" t="s">
        <v>216</v>
      </c>
      <c r="F15" s="1" t="s">
        <v>220</v>
      </c>
      <c r="G15" s="1" t="s">
        <v>218</v>
      </c>
      <c r="H15" s="1" t="s">
        <v>194</v>
      </c>
    </row>
    <row r="16" spans="2:8" x14ac:dyDescent="0.35">
      <c r="B16" s="1">
        <v>13</v>
      </c>
      <c r="C16" s="1" t="s">
        <v>221</v>
      </c>
      <c r="D16" s="3">
        <v>0.18550071344826277</v>
      </c>
      <c r="E16" s="1" t="s">
        <v>216</v>
      </c>
      <c r="F16" s="1" t="s">
        <v>222</v>
      </c>
      <c r="G16" s="1" t="s">
        <v>218</v>
      </c>
      <c r="H16" s="1" t="s">
        <v>194</v>
      </c>
    </row>
    <row r="17" spans="2:8" x14ac:dyDescent="0.35">
      <c r="B17" s="1">
        <v>14</v>
      </c>
      <c r="C17" s="1" t="s">
        <v>223</v>
      </c>
      <c r="D17" s="3">
        <v>3.1605443292086026E-2</v>
      </c>
      <c r="E17" s="1" t="s">
        <v>216</v>
      </c>
      <c r="F17" s="1" t="s">
        <v>224</v>
      </c>
      <c r="G17" s="1" t="s">
        <v>218</v>
      </c>
      <c r="H17" s="1" t="s">
        <v>194</v>
      </c>
    </row>
    <row r="18" spans="2:8" x14ac:dyDescent="0.35">
      <c r="B18" s="1">
        <v>15</v>
      </c>
      <c r="C18" s="1" t="s">
        <v>225</v>
      </c>
      <c r="D18" s="3">
        <v>0.15768833643223182</v>
      </c>
      <c r="E18" s="1" t="s">
        <v>216</v>
      </c>
      <c r="F18" s="1" t="s">
        <v>226</v>
      </c>
      <c r="G18" s="1" t="s">
        <v>218</v>
      </c>
      <c r="H18" s="1" t="s">
        <v>194</v>
      </c>
    </row>
    <row r="19" spans="2:8" x14ac:dyDescent="0.35">
      <c r="B19" s="1">
        <v>16</v>
      </c>
      <c r="C19" s="1" t="s">
        <v>227</v>
      </c>
      <c r="D19" s="3">
        <v>0.13269307577704692</v>
      </c>
      <c r="E19" s="1" t="s">
        <v>216</v>
      </c>
      <c r="F19" s="1" t="s">
        <v>228</v>
      </c>
      <c r="G19" s="1" t="s">
        <v>218</v>
      </c>
      <c r="H19" s="1" t="s">
        <v>194</v>
      </c>
    </row>
    <row r="20" spans="2:8" x14ac:dyDescent="0.35">
      <c r="B20" s="1">
        <v>17</v>
      </c>
      <c r="C20" s="1" t="s">
        <v>229</v>
      </c>
      <c r="D20" s="3">
        <v>8.4243402585400959E-2</v>
      </c>
      <c r="E20" s="1" t="s">
        <v>216</v>
      </c>
      <c r="F20" s="1" t="s">
        <v>230</v>
      </c>
      <c r="G20" s="1" t="s">
        <v>231</v>
      </c>
      <c r="H20" s="1" t="s">
        <v>194</v>
      </c>
    </row>
    <row r="21" spans="2:8" x14ac:dyDescent="0.35">
      <c r="B21" s="1">
        <v>18</v>
      </c>
      <c r="C21" s="1" t="s">
        <v>232</v>
      </c>
      <c r="D21" s="3">
        <v>28</v>
      </c>
      <c r="E21" s="1" t="s">
        <v>233</v>
      </c>
      <c r="F21" s="1" t="s">
        <v>197</v>
      </c>
      <c r="G21" s="1" t="s">
        <v>234</v>
      </c>
      <c r="H21" s="1" t="s">
        <v>198</v>
      </c>
    </row>
    <row r="22" spans="2:8" x14ac:dyDescent="0.35">
      <c r="B22" s="1">
        <v>19</v>
      </c>
      <c r="C22" s="1" t="s">
        <v>235</v>
      </c>
      <c r="D22" s="3">
        <v>265</v>
      </c>
      <c r="E22" s="1" t="s">
        <v>236</v>
      </c>
      <c r="F22" s="1" t="s">
        <v>197</v>
      </c>
      <c r="G22" s="1" t="s">
        <v>234</v>
      </c>
      <c r="H22" s="1" t="s">
        <v>198</v>
      </c>
    </row>
    <row r="23" spans="2:8" x14ac:dyDescent="0.35">
      <c r="B23" s="1">
        <v>20</v>
      </c>
      <c r="C23" s="1" t="s">
        <v>237</v>
      </c>
      <c r="D23" s="3">
        <v>12400</v>
      </c>
      <c r="E23" s="1" t="s">
        <v>238</v>
      </c>
      <c r="F23" s="1" t="s">
        <v>197</v>
      </c>
      <c r="G23" s="1" t="s">
        <v>234</v>
      </c>
      <c r="H23" s="1" t="s">
        <v>198</v>
      </c>
    </row>
    <row r="24" spans="2:8" x14ac:dyDescent="0.35">
      <c r="B24" s="1">
        <v>21</v>
      </c>
      <c r="C24" s="1" t="s">
        <v>239</v>
      </c>
      <c r="D24" s="3">
        <v>677</v>
      </c>
      <c r="E24" s="1" t="s">
        <v>240</v>
      </c>
      <c r="F24" s="1" t="s">
        <v>197</v>
      </c>
      <c r="G24" s="1" t="s">
        <v>234</v>
      </c>
      <c r="H24" s="1" t="s">
        <v>198</v>
      </c>
    </row>
    <row r="25" spans="2:8" x14ac:dyDescent="0.35">
      <c r="B25" s="1">
        <v>22</v>
      </c>
      <c r="C25" s="1" t="s">
        <v>241</v>
      </c>
      <c r="D25" s="3">
        <v>116</v>
      </c>
      <c r="E25" s="1" t="s">
        <v>242</v>
      </c>
      <c r="F25" s="1" t="s">
        <v>197</v>
      </c>
      <c r="G25" s="1" t="s">
        <v>234</v>
      </c>
      <c r="H25" s="1" t="s">
        <v>198</v>
      </c>
    </row>
    <row r="26" spans="2:8" x14ac:dyDescent="0.35">
      <c r="B26" s="1">
        <v>23</v>
      </c>
      <c r="C26" s="1" t="s">
        <v>243</v>
      </c>
      <c r="D26" s="3">
        <v>3170</v>
      </c>
      <c r="E26" s="1" t="s">
        <v>244</v>
      </c>
      <c r="F26" s="1" t="s">
        <v>197</v>
      </c>
      <c r="G26" s="1" t="s">
        <v>234</v>
      </c>
      <c r="H26" s="1" t="s">
        <v>198</v>
      </c>
    </row>
    <row r="27" spans="2:8" x14ac:dyDescent="0.35">
      <c r="B27" s="1">
        <v>24</v>
      </c>
      <c r="C27" s="1" t="s">
        <v>245</v>
      </c>
      <c r="D27" s="3">
        <v>1120</v>
      </c>
      <c r="E27" s="1" t="s">
        <v>246</v>
      </c>
      <c r="F27" s="1" t="s">
        <v>197</v>
      </c>
      <c r="G27" s="1" t="s">
        <v>234</v>
      </c>
      <c r="H27" s="1" t="s">
        <v>198</v>
      </c>
    </row>
    <row r="28" spans="2:8" x14ac:dyDescent="0.35">
      <c r="B28" s="1">
        <v>25</v>
      </c>
      <c r="C28" s="1" t="s">
        <v>247</v>
      </c>
      <c r="D28" s="3">
        <v>1300</v>
      </c>
      <c r="E28" s="1" t="s">
        <v>248</v>
      </c>
      <c r="F28" s="1" t="s">
        <v>197</v>
      </c>
      <c r="G28" s="1" t="s">
        <v>234</v>
      </c>
      <c r="H28" s="1" t="s">
        <v>198</v>
      </c>
    </row>
    <row r="29" spans="2:8" x14ac:dyDescent="0.35">
      <c r="B29" s="1">
        <v>26</v>
      </c>
      <c r="C29" s="1" t="s">
        <v>249</v>
      </c>
      <c r="D29" s="3">
        <v>328</v>
      </c>
      <c r="E29" s="1" t="s">
        <v>250</v>
      </c>
      <c r="F29" s="1" t="s">
        <v>197</v>
      </c>
      <c r="G29" s="1" t="s">
        <v>234</v>
      </c>
      <c r="H29" s="1" t="s">
        <v>198</v>
      </c>
    </row>
    <row r="30" spans="2:8" x14ac:dyDescent="0.35">
      <c r="B30" s="1">
        <v>27</v>
      </c>
      <c r="C30" s="1" t="s">
        <v>251</v>
      </c>
      <c r="D30" s="3">
        <v>4800</v>
      </c>
      <c r="E30" s="1" t="s">
        <v>252</v>
      </c>
      <c r="F30" s="1" t="s">
        <v>197</v>
      </c>
      <c r="G30" s="1" t="s">
        <v>234</v>
      </c>
      <c r="H30" s="1" t="s">
        <v>198</v>
      </c>
    </row>
    <row r="31" spans="2:8" x14ac:dyDescent="0.35">
      <c r="B31" s="1">
        <v>28</v>
      </c>
      <c r="C31" s="1" t="s">
        <v>253</v>
      </c>
      <c r="D31" s="3">
        <v>16</v>
      </c>
      <c r="E31" s="1" t="s">
        <v>254</v>
      </c>
      <c r="F31" s="1" t="s">
        <v>197</v>
      </c>
      <c r="G31" s="1" t="s">
        <v>234</v>
      </c>
      <c r="H31" s="1" t="s">
        <v>198</v>
      </c>
    </row>
    <row r="32" spans="2:8" x14ac:dyDescent="0.35">
      <c r="B32" s="1">
        <v>29</v>
      </c>
      <c r="C32" s="1" t="s">
        <v>255</v>
      </c>
      <c r="D32" s="3">
        <v>138</v>
      </c>
      <c r="E32" s="1" t="s">
        <v>256</v>
      </c>
      <c r="F32" s="1" t="s">
        <v>197</v>
      </c>
      <c r="G32" s="1" t="s">
        <v>234</v>
      </c>
      <c r="H32" s="1" t="s">
        <v>198</v>
      </c>
    </row>
    <row r="33" spans="2:8" x14ac:dyDescent="0.35">
      <c r="B33" s="1">
        <v>30</v>
      </c>
      <c r="C33" s="1" t="s">
        <v>257</v>
      </c>
      <c r="D33" s="3">
        <v>4</v>
      </c>
      <c r="E33" s="1" t="s">
        <v>258</v>
      </c>
      <c r="F33" s="1" t="s">
        <v>197</v>
      </c>
      <c r="G33" s="1" t="s">
        <v>234</v>
      </c>
      <c r="H33" s="1" t="s">
        <v>198</v>
      </c>
    </row>
    <row r="34" spans="2:8" x14ac:dyDescent="0.35">
      <c r="B34" s="1">
        <v>31</v>
      </c>
      <c r="C34" s="1" t="s">
        <v>259</v>
      </c>
      <c r="D34" s="3">
        <v>3350</v>
      </c>
      <c r="E34" s="1" t="s">
        <v>260</v>
      </c>
      <c r="F34" s="1" t="s">
        <v>197</v>
      </c>
      <c r="G34" s="1" t="s">
        <v>234</v>
      </c>
      <c r="H34" s="1" t="s">
        <v>198</v>
      </c>
    </row>
    <row r="35" spans="2:8" x14ac:dyDescent="0.35">
      <c r="B35" s="1">
        <v>32</v>
      </c>
      <c r="C35" s="1" t="s">
        <v>261</v>
      </c>
      <c r="D35" s="3">
        <v>8060</v>
      </c>
      <c r="E35" s="1" t="s">
        <v>262</v>
      </c>
      <c r="F35" s="1" t="s">
        <v>197</v>
      </c>
      <c r="G35" s="1" t="s">
        <v>234</v>
      </c>
      <c r="H35" s="1" t="s">
        <v>198</v>
      </c>
    </row>
    <row r="36" spans="2:8" x14ac:dyDescent="0.35">
      <c r="B36" s="1">
        <v>33</v>
      </c>
      <c r="C36" s="1" t="s">
        <v>263</v>
      </c>
      <c r="D36" s="3">
        <v>1330</v>
      </c>
      <c r="E36" s="1" t="s">
        <v>264</v>
      </c>
      <c r="F36" s="1" t="s">
        <v>197</v>
      </c>
      <c r="G36" s="1" t="s">
        <v>234</v>
      </c>
      <c r="H36" s="1" t="s">
        <v>198</v>
      </c>
    </row>
    <row r="37" spans="2:8" x14ac:dyDescent="0.35">
      <c r="B37" s="1">
        <v>34</v>
      </c>
      <c r="C37" s="1" t="s">
        <v>265</v>
      </c>
      <c r="D37" s="3">
        <v>1210</v>
      </c>
      <c r="E37" s="1" t="s">
        <v>266</v>
      </c>
      <c r="F37" s="1" t="s">
        <v>197</v>
      </c>
      <c r="G37" s="1" t="s">
        <v>234</v>
      </c>
      <c r="H37" s="1" t="s">
        <v>198</v>
      </c>
    </row>
    <row r="38" spans="2:8" x14ac:dyDescent="0.35">
      <c r="B38" s="1">
        <v>35</v>
      </c>
      <c r="C38" s="1" t="s">
        <v>267</v>
      </c>
      <c r="D38" s="3">
        <v>716</v>
      </c>
      <c r="E38" s="1" t="s">
        <v>268</v>
      </c>
      <c r="F38" s="1" t="s">
        <v>197</v>
      </c>
      <c r="G38" s="1" t="s">
        <v>234</v>
      </c>
      <c r="H38" s="1" t="s">
        <v>198</v>
      </c>
    </row>
    <row r="39" spans="2:8" x14ac:dyDescent="0.35">
      <c r="B39" s="1">
        <v>36</v>
      </c>
      <c r="C39" s="1" t="s">
        <v>269</v>
      </c>
      <c r="D39" s="3">
        <v>858</v>
      </c>
      <c r="E39" s="1" t="s">
        <v>270</v>
      </c>
      <c r="F39" s="1" t="s">
        <v>197</v>
      </c>
      <c r="G39" s="1" t="s">
        <v>234</v>
      </c>
      <c r="H39" s="1" t="s">
        <v>198</v>
      </c>
    </row>
    <row r="40" spans="2:8" x14ac:dyDescent="0.35">
      <c r="B40" s="1">
        <v>37</v>
      </c>
      <c r="C40" s="1" t="s">
        <v>271</v>
      </c>
      <c r="D40" s="3">
        <v>804</v>
      </c>
      <c r="E40" s="1" t="s">
        <v>272</v>
      </c>
      <c r="F40" s="1" t="s">
        <v>197</v>
      </c>
      <c r="G40" s="1" t="s">
        <v>234</v>
      </c>
      <c r="H40" s="1" t="s">
        <v>198</v>
      </c>
    </row>
    <row r="41" spans="2:8" x14ac:dyDescent="0.35">
      <c r="B41" s="1">
        <v>38</v>
      </c>
      <c r="C41" s="1" t="s">
        <v>273</v>
      </c>
      <c r="D41" s="3">
        <v>1650</v>
      </c>
      <c r="E41" s="1" t="s">
        <v>274</v>
      </c>
      <c r="F41" s="1" t="s">
        <v>197</v>
      </c>
      <c r="G41" s="1" t="s">
        <v>234</v>
      </c>
      <c r="H41" s="1" t="s">
        <v>198</v>
      </c>
    </row>
    <row r="42" spans="2:8" x14ac:dyDescent="0.35">
      <c r="B42" s="1">
        <v>39</v>
      </c>
      <c r="C42" s="1" t="s">
        <v>275</v>
      </c>
      <c r="D42" s="3">
        <v>6630</v>
      </c>
      <c r="E42" s="1" t="s">
        <v>276</v>
      </c>
      <c r="F42" s="1" t="s">
        <v>197</v>
      </c>
      <c r="G42" s="1" t="s">
        <v>234</v>
      </c>
      <c r="H42" s="1" t="s">
        <v>198</v>
      </c>
    </row>
    <row r="43" spans="2:8" x14ac:dyDescent="0.35">
      <c r="B43" s="1">
        <v>40</v>
      </c>
      <c r="C43" s="1" t="s">
        <v>277</v>
      </c>
      <c r="D43" s="3">
        <v>11100</v>
      </c>
      <c r="E43" s="1" t="s">
        <v>278</v>
      </c>
      <c r="F43" s="1" t="s">
        <v>197</v>
      </c>
      <c r="G43" s="1" t="s">
        <v>234</v>
      </c>
      <c r="H43" s="1" t="s">
        <v>198</v>
      </c>
    </row>
    <row r="44" spans="2:8" x14ac:dyDescent="0.35">
      <c r="B44" s="1">
        <v>41</v>
      </c>
      <c r="C44" s="1" t="s">
        <v>279</v>
      </c>
      <c r="D44" s="3">
        <v>8900</v>
      </c>
      <c r="E44" s="1" t="s">
        <v>280</v>
      </c>
      <c r="F44" s="1" t="s">
        <v>197</v>
      </c>
      <c r="G44" s="1" t="s">
        <v>234</v>
      </c>
      <c r="H44" s="1" t="s">
        <v>198</v>
      </c>
    </row>
    <row r="45" spans="2:8" x14ac:dyDescent="0.35">
      <c r="B45" s="1">
        <v>42</v>
      </c>
      <c r="C45" s="1" t="s">
        <v>281</v>
      </c>
      <c r="D45" s="3">
        <v>9200</v>
      </c>
      <c r="E45" s="1" t="s">
        <v>282</v>
      </c>
      <c r="F45" s="1" t="s">
        <v>197</v>
      </c>
      <c r="G45" s="1" t="s">
        <v>234</v>
      </c>
      <c r="H45" s="1" t="s">
        <v>198</v>
      </c>
    </row>
    <row r="46" spans="2:8" x14ac:dyDescent="0.35">
      <c r="B46" s="1">
        <v>43</v>
      </c>
      <c r="C46" s="1" t="s">
        <v>283</v>
      </c>
      <c r="D46" s="3">
        <v>9200</v>
      </c>
      <c r="E46" s="1" t="s">
        <v>284</v>
      </c>
      <c r="F46" s="1" t="s">
        <v>197</v>
      </c>
      <c r="G46" s="1" t="s">
        <v>234</v>
      </c>
      <c r="H46" s="1" t="s">
        <v>198</v>
      </c>
    </row>
    <row r="47" spans="2:8" x14ac:dyDescent="0.35">
      <c r="B47" s="1">
        <v>44</v>
      </c>
      <c r="C47" s="1" t="s">
        <v>285</v>
      </c>
      <c r="D47" s="3">
        <v>9540</v>
      </c>
      <c r="E47" s="1" t="s">
        <v>286</v>
      </c>
      <c r="F47" s="1" t="s">
        <v>197</v>
      </c>
      <c r="G47" s="1" t="s">
        <v>234</v>
      </c>
      <c r="H47" s="1" t="s">
        <v>198</v>
      </c>
    </row>
    <row r="48" spans="2:8" x14ac:dyDescent="0.35">
      <c r="B48" s="1">
        <v>45</v>
      </c>
      <c r="C48" s="1" t="s">
        <v>287</v>
      </c>
      <c r="D48" s="3">
        <v>8550</v>
      </c>
      <c r="E48" s="1" t="s">
        <v>288</v>
      </c>
      <c r="F48" s="1" t="s">
        <v>197</v>
      </c>
      <c r="G48" s="1" t="s">
        <v>234</v>
      </c>
      <c r="H48" s="1" t="s">
        <v>198</v>
      </c>
    </row>
    <row r="49" spans="2:8" x14ac:dyDescent="0.35">
      <c r="B49" s="1">
        <v>46</v>
      </c>
      <c r="C49" s="1" t="s">
        <v>289</v>
      </c>
      <c r="D49" s="3">
        <v>7910</v>
      </c>
      <c r="E49" s="1" t="s">
        <v>290</v>
      </c>
      <c r="F49" s="1" t="s">
        <v>197</v>
      </c>
      <c r="G49" s="1" t="s">
        <v>234</v>
      </c>
      <c r="H49" s="1" t="s">
        <v>198</v>
      </c>
    </row>
    <row r="50" spans="2:8" x14ac:dyDescent="0.35">
      <c r="B50" s="1">
        <v>47</v>
      </c>
      <c r="C50" s="1" t="s">
        <v>291</v>
      </c>
      <c r="D50" s="3">
        <v>7190</v>
      </c>
      <c r="E50" s="1" t="s">
        <v>292</v>
      </c>
      <c r="F50" s="1" t="s">
        <v>197</v>
      </c>
      <c r="G50" s="1" t="s">
        <v>234</v>
      </c>
      <c r="H50" s="1" t="s">
        <v>198</v>
      </c>
    </row>
    <row r="51" spans="2:8" x14ac:dyDescent="0.35">
      <c r="B51" s="1">
        <v>48</v>
      </c>
      <c r="C51" s="1" t="s">
        <v>293</v>
      </c>
      <c r="D51" s="3">
        <v>23500</v>
      </c>
      <c r="E51" s="1" t="s">
        <v>294</v>
      </c>
      <c r="F51" s="1" t="s">
        <v>197</v>
      </c>
      <c r="G51" s="1" t="s">
        <v>234</v>
      </c>
      <c r="H51" s="1" t="s">
        <v>198</v>
      </c>
    </row>
    <row r="52" spans="2:8" x14ac:dyDescent="0.35">
      <c r="B52" s="1">
        <v>49</v>
      </c>
      <c r="C52" s="1" t="s">
        <v>295</v>
      </c>
      <c r="D52" s="3">
        <v>16100</v>
      </c>
      <c r="E52" s="1" t="s">
        <v>296</v>
      </c>
      <c r="F52" s="1" t="s">
        <v>197</v>
      </c>
      <c r="G52" s="1" t="s">
        <v>234</v>
      </c>
      <c r="H52" s="1" t="s">
        <v>198</v>
      </c>
    </row>
  </sheetData>
  <phoneticPr fontId="4"/>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CC7FA-BD4B-42C6-8886-3F5A326D218C}">
  <sheetPr codeName="Sheet12"/>
  <dimension ref="B2:K1615"/>
  <sheetViews>
    <sheetView showGridLines="0" topLeftCell="A46" zoomScale="85" zoomScaleNormal="85" workbookViewId="0">
      <selection activeCell="AK116" sqref="AK116"/>
    </sheetView>
  </sheetViews>
  <sheetFormatPr defaultColWidth="8.78515625" defaultRowHeight="15" x14ac:dyDescent="0.35"/>
  <cols>
    <col min="1" max="1" width="2.5703125" style="1" customWidth="1"/>
    <col min="2" max="2" width="9" style="1" bestFit="1" customWidth="1"/>
    <col min="3" max="3" width="14" style="1" bestFit="1" customWidth="1"/>
    <col min="4" max="4" width="9.640625" style="1" bestFit="1" customWidth="1"/>
    <col min="5" max="5" width="48.2109375" style="1" bestFit="1" customWidth="1"/>
    <col min="6" max="6" width="14.42578125" style="1" bestFit="1" customWidth="1"/>
    <col min="7" max="7" width="9" style="1" bestFit="1" customWidth="1"/>
    <col min="8" max="8" width="15" style="1" bestFit="1" customWidth="1"/>
    <col min="9" max="9" width="8.78515625" style="1"/>
    <col min="11" max="11" width="30.35546875" style="1" bestFit="1" customWidth="1"/>
    <col min="12" max="16384" width="8.78515625" style="1"/>
  </cols>
  <sheetData>
    <row r="2" spans="2:11" x14ac:dyDescent="0.35">
      <c r="B2" s="1" t="s">
        <v>297</v>
      </c>
    </row>
    <row r="3" spans="2:11" x14ac:dyDescent="0.35">
      <c r="B3" s="2" t="s">
        <v>298</v>
      </c>
      <c r="C3" s="2" t="s">
        <v>299</v>
      </c>
      <c r="D3" s="2" t="s">
        <v>300</v>
      </c>
      <c r="E3" s="2" t="s">
        <v>301</v>
      </c>
      <c r="F3" s="2" t="s">
        <v>2141</v>
      </c>
      <c r="G3" s="2" t="s">
        <v>147</v>
      </c>
      <c r="H3" s="2" t="s">
        <v>167</v>
      </c>
      <c r="I3" s="2" t="s">
        <v>149</v>
      </c>
      <c r="K3" s="1" t="s">
        <v>2150</v>
      </c>
    </row>
    <row r="4" spans="2:11" x14ac:dyDescent="0.35">
      <c r="B4" s="1">
        <v>1</v>
      </c>
      <c r="C4" s="1" t="s">
        <v>2149</v>
      </c>
      <c r="D4" s="1">
        <v>11101</v>
      </c>
      <c r="E4" s="1" t="s">
        <v>302</v>
      </c>
      <c r="F4" s="1" t="s">
        <v>2142</v>
      </c>
      <c r="G4" s="3">
        <v>6.2591150830000002</v>
      </c>
      <c r="H4" s="1" t="s">
        <v>303</v>
      </c>
      <c r="I4" s="1" t="s">
        <v>304</v>
      </c>
      <c r="K4" s="1" t="s">
        <v>302</v>
      </c>
    </row>
    <row r="5" spans="2:11" x14ac:dyDescent="0.35">
      <c r="B5" s="1">
        <v>2</v>
      </c>
      <c r="C5" s="1" t="s">
        <v>2149</v>
      </c>
      <c r="D5" s="1">
        <v>11102</v>
      </c>
      <c r="E5" s="1" t="s">
        <v>306</v>
      </c>
      <c r="F5" s="1" t="s">
        <v>2142</v>
      </c>
      <c r="G5" s="3">
        <v>6.0354078109999998</v>
      </c>
      <c r="H5" s="1" t="s">
        <v>303</v>
      </c>
      <c r="I5" s="1" t="s">
        <v>307</v>
      </c>
      <c r="K5" s="1" t="s">
        <v>306</v>
      </c>
    </row>
    <row r="6" spans="2:11" x14ac:dyDescent="0.35">
      <c r="B6" s="1">
        <v>3</v>
      </c>
      <c r="C6" s="1" t="s">
        <v>2149</v>
      </c>
      <c r="D6" s="1">
        <v>11201</v>
      </c>
      <c r="E6" s="1" t="s">
        <v>309</v>
      </c>
      <c r="F6" s="1" t="s">
        <v>2142</v>
      </c>
      <c r="G6" s="3">
        <v>3.7963732650000002</v>
      </c>
      <c r="H6" s="1" t="s">
        <v>303</v>
      </c>
      <c r="I6" s="1" t="s">
        <v>310</v>
      </c>
      <c r="K6" s="1" t="s">
        <v>309</v>
      </c>
    </row>
    <row r="7" spans="2:11" x14ac:dyDescent="0.35">
      <c r="B7" s="1">
        <v>4</v>
      </c>
      <c r="C7" s="1" t="s">
        <v>2149</v>
      </c>
      <c r="D7" s="1">
        <v>11202</v>
      </c>
      <c r="E7" s="1" t="s">
        <v>312</v>
      </c>
      <c r="F7" s="1" t="s">
        <v>2142</v>
      </c>
      <c r="G7" s="3">
        <v>5.5150782500000002</v>
      </c>
      <c r="H7" s="1" t="s">
        <v>303</v>
      </c>
      <c r="I7" s="1" t="s">
        <v>313</v>
      </c>
      <c r="K7" s="1" t="s">
        <v>312</v>
      </c>
    </row>
    <row r="8" spans="2:11" x14ac:dyDescent="0.35">
      <c r="B8" s="1">
        <v>5</v>
      </c>
      <c r="C8" s="1" t="s">
        <v>2149</v>
      </c>
      <c r="D8" s="1">
        <v>11301</v>
      </c>
      <c r="E8" s="1" t="s">
        <v>315</v>
      </c>
      <c r="F8" s="1" t="s">
        <v>2142</v>
      </c>
      <c r="G8" s="3">
        <v>4.4788609319999999</v>
      </c>
      <c r="H8" s="1" t="s">
        <v>303</v>
      </c>
      <c r="I8" s="1" t="s">
        <v>316</v>
      </c>
      <c r="K8" s="1" t="s">
        <v>315</v>
      </c>
    </row>
    <row r="9" spans="2:11" x14ac:dyDescent="0.35">
      <c r="B9" s="1">
        <v>6</v>
      </c>
      <c r="C9" s="1" t="s">
        <v>2149</v>
      </c>
      <c r="D9" s="1">
        <v>11401</v>
      </c>
      <c r="E9" s="1" t="s">
        <v>318</v>
      </c>
      <c r="F9" s="1" t="s">
        <v>2142</v>
      </c>
      <c r="G9" s="3">
        <v>3.644200492</v>
      </c>
      <c r="H9" s="1" t="s">
        <v>303</v>
      </c>
      <c r="I9" s="1" t="s">
        <v>319</v>
      </c>
      <c r="K9" s="1" t="s">
        <v>318</v>
      </c>
    </row>
    <row r="10" spans="2:11" x14ac:dyDescent="0.35">
      <c r="B10" s="1">
        <v>7</v>
      </c>
      <c r="C10" s="1" t="s">
        <v>2149</v>
      </c>
      <c r="D10" s="1">
        <v>11501</v>
      </c>
      <c r="E10" s="1" t="s">
        <v>321</v>
      </c>
      <c r="F10" s="1" t="s">
        <v>2142</v>
      </c>
      <c r="G10" s="3">
        <v>4.355321676</v>
      </c>
      <c r="H10" s="1" t="s">
        <v>303</v>
      </c>
      <c r="I10" s="1" t="s">
        <v>322</v>
      </c>
      <c r="K10" s="1" t="s">
        <v>321</v>
      </c>
    </row>
    <row r="11" spans="2:11" x14ac:dyDescent="0.35">
      <c r="B11" s="1">
        <v>8</v>
      </c>
      <c r="C11" s="1" t="s">
        <v>2149</v>
      </c>
      <c r="D11" s="1">
        <v>11502</v>
      </c>
      <c r="E11" s="1" t="s">
        <v>324</v>
      </c>
      <c r="F11" s="1" t="s">
        <v>2142</v>
      </c>
      <c r="G11" s="3">
        <v>12.75788492</v>
      </c>
      <c r="H11" s="1" t="s">
        <v>303</v>
      </c>
      <c r="I11" s="1" t="s">
        <v>325</v>
      </c>
      <c r="K11" s="1" t="s">
        <v>324</v>
      </c>
    </row>
    <row r="12" spans="2:11" x14ac:dyDescent="0.35">
      <c r="B12" s="1">
        <v>9</v>
      </c>
      <c r="C12" s="1" t="s">
        <v>2149</v>
      </c>
      <c r="D12" s="1">
        <v>11509</v>
      </c>
      <c r="E12" s="1" t="s">
        <v>327</v>
      </c>
      <c r="F12" s="1" t="s">
        <v>2142</v>
      </c>
      <c r="G12" s="3">
        <v>7.5589764669999999</v>
      </c>
      <c r="H12" s="1" t="s">
        <v>303</v>
      </c>
      <c r="I12" s="1" t="s">
        <v>328</v>
      </c>
      <c r="K12" s="1" t="s">
        <v>327</v>
      </c>
    </row>
    <row r="13" spans="2:11" x14ac:dyDescent="0.35">
      <c r="B13" s="1">
        <v>10</v>
      </c>
      <c r="C13" s="1" t="s">
        <v>2149</v>
      </c>
      <c r="D13" s="1">
        <v>11601</v>
      </c>
      <c r="E13" s="1" t="s">
        <v>330</v>
      </c>
      <c r="F13" s="1" t="s">
        <v>2142</v>
      </c>
      <c r="G13" s="3">
        <v>10.02116519</v>
      </c>
      <c r="H13" s="1" t="s">
        <v>303</v>
      </c>
      <c r="I13" s="1" t="s">
        <v>331</v>
      </c>
      <c r="K13" s="1" t="s">
        <v>330</v>
      </c>
    </row>
    <row r="14" spans="2:11" x14ac:dyDescent="0.35">
      <c r="B14" s="1">
        <v>11</v>
      </c>
      <c r="C14" s="1" t="s">
        <v>2149</v>
      </c>
      <c r="D14" s="1">
        <v>11602</v>
      </c>
      <c r="E14" s="1" t="s">
        <v>333</v>
      </c>
      <c r="F14" s="1" t="s">
        <v>2142</v>
      </c>
      <c r="G14" s="3">
        <v>4.3593686009999999</v>
      </c>
      <c r="H14" s="1" t="s">
        <v>303</v>
      </c>
      <c r="I14" s="1" t="s">
        <v>334</v>
      </c>
      <c r="K14" s="1" t="s">
        <v>333</v>
      </c>
    </row>
    <row r="15" spans="2:11" x14ac:dyDescent="0.35">
      <c r="B15" s="1">
        <v>12</v>
      </c>
      <c r="C15" s="1" t="s">
        <v>2149</v>
      </c>
      <c r="D15" s="1">
        <v>11603</v>
      </c>
      <c r="E15" s="1" t="s">
        <v>336</v>
      </c>
      <c r="F15" s="1" t="s">
        <v>2142</v>
      </c>
      <c r="G15" s="3">
        <v>8.0842294290000005</v>
      </c>
      <c r="H15" s="1" t="s">
        <v>303</v>
      </c>
      <c r="I15" s="1" t="s">
        <v>337</v>
      </c>
      <c r="K15" s="1" t="s">
        <v>336</v>
      </c>
    </row>
    <row r="16" spans="2:11" x14ac:dyDescent="0.35">
      <c r="B16" s="1">
        <v>13</v>
      </c>
      <c r="C16" s="1" t="s">
        <v>2149</v>
      </c>
      <c r="D16" s="1">
        <v>11609</v>
      </c>
      <c r="E16" s="1" t="s">
        <v>339</v>
      </c>
      <c r="F16" s="1" t="s">
        <v>2142</v>
      </c>
      <c r="G16" s="3">
        <v>4.4526272320000002</v>
      </c>
      <c r="H16" s="1" t="s">
        <v>303</v>
      </c>
      <c r="I16" s="1" t="s">
        <v>340</v>
      </c>
      <c r="K16" s="1" t="s">
        <v>339</v>
      </c>
    </row>
    <row r="17" spans="2:11" x14ac:dyDescent="0.35">
      <c r="B17" s="1">
        <v>14</v>
      </c>
      <c r="C17" s="1" t="s">
        <v>2149</v>
      </c>
      <c r="D17" s="1">
        <v>12101</v>
      </c>
      <c r="E17" s="1" t="s">
        <v>342</v>
      </c>
      <c r="F17" s="1" t="s">
        <v>2142</v>
      </c>
      <c r="G17" s="3">
        <v>12.186831979999999</v>
      </c>
      <c r="H17" s="1" t="s">
        <v>303</v>
      </c>
      <c r="I17" s="1" t="s">
        <v>343</v>
      </c>
      <c r="K17" s="1" t="s">
        <v>342</v>
      </c>
    </row>
    <row r="18" spans="2:11" x14ac:dyDescent="0.35">
      <c r="B18" s="1">
        <v>15</v>
      </c>
      <c r="C18" s="1" t="s">
        <v>2149</v>
      </c>
      <c r="D18" s="1">
        <v>12102</v>
      </c>
      <c r="E18" s="1" t="s">
        <v>345</v>
      </c>
      <c r="F18" s="1" t="s">
        <v>2142</v>
      </c>
      <c r="G18" s="3">
        <v>8.5399231830000009</v>
      </c>
      <c r="H18" s="1" t="s">
        <v>303</v>
      </c>
      <c r="I18" s="1" t="s">
        <v>346</v>
      </c>
      <c r="K18" s="1" t="s">
        <v>345</v>
      </c>
    </row>
    <row r="19" spans="2:11" x14ac:dyDescent="0.35">
      <c r="B19" s="1">
        <v>16</v>
      </c>
      <c r="C19" s="1" t="s">
        <v>2149</v>
      </c>
      <c r="D19" s="1">
        <v>12103</v>
      </c>
      <c r="E19" s="1" t="s">
        <v>348</v>
      </c>
      <c r="F19" s="1" t="s">
        <v>2142</v>
      </c>
      <c r="G19" s="3">
        <v>10.143221390000001</v>
      </c>
      <c r="H19" s="1" t="s">
        <v>303</v>
      </c>
      <c r="I19" s="1" t="s">
        <v>349</v>
      </c>
      <c r="K19" s="1" t="s">
        <v>348</v>
      </c>
    </row>
    <row r="20" spans="2:11" x14ac:dyDescent="0.35">
      <c r="B20" s="1">
        <v>17</v>
      </c>
      <c r="C20" s="1" t="s">
        <v>2149</v>
      </c>
      <c r="D20" s="1">
        <v>12104</v>
      </c>
      <c r="E20" s="1" t="s">
        <v>351</v>
      </c>
      <c r="F20" s="1" t="s">
        <v>2142</v>
      </c>
      <c r="G20" s="3">
        <v>9.8140492330000004</v>
      </c>
      <c r="H20" s="1" t="s">
        <v>303</v>
      </c>
      <c r="I20" s="1" t="s">
        <v>352</v>
      </c>
      <c r="K20" s="1" t="s">
        <v>351</v>
      </c>
    </row>
    <row r="21" spans="2:11" x14ac:dyDescent="0.35">
      <c r="B21" s="1">
        <v>18</v>
      </c>
      <c r="C21" s="1" t="s">
        <v>2149</v>
      </c>
      <c r="D21" s="1">
        <v>12105</v>
      </c>
      <c r="E21" s="1" t="s">
        <v>354</v>
      </c>
      <c r="F21" s="1" t="s">
        <v>2142</v>
      </c>
      <c r="G21" s="3">
        <v>15.42579879</v>
      </c>
      <c r="H21" s="1" t="s">
        <v>303</v>
      </c>
      <c r="I21" s="1" t="s">
        <v>355</v>
      </c>
      <c r="K21" s="1" t="s">
        <v>354</v>
      </c>
    </row>
    <row r="22" spans="2:11" x14ac:dyDescent="0.35">
      <c r="B22" s="1">
        <v>19</v>
      </c>
      <c r="C22" s="1" t="s">
        <v>2149</v>
      </c>
      <c r="D22" s="1">
        <v>12109</v>
      </c>
      <c r="E22" s="1" t="s">
        <v>357</v>
      </c>
      <c r="F22" s="1" t="s">
        <v>2142</v>
      </c>
      <c r="G22" s="3">
        <v>6.25017624</v>
      </c>
      <c r="H22" s="1" t="s">
        <v>303</v>
      </c>
      <c r="I22" s="1" t="s">
        <v>358</v>
      </c>
      <c r="K22" s="1" t="s">
        <v>357</v>
      </c>
    </row>
    <row r="23" spans="2:11" x14ac:dyDescent="0.35">
      <c r="B23" s="1">
        <v>20</v>
      </c>
      <c r="C23" s="1" t="s">
        <v>2149</v>
      </c>
      <c r="D23" s="1">
        <v>13101</v>
      </c>
      <c r="E23" s="1" t="s">
        <v>360</v>
      </c>
      <c r="F23" s="1" t="s">
        <v>2142</v>
      </c>
      <c r="G23" s="3">
        <v>1.586466183</v>
      </c>
      <c r="H23" s="1" t="s">
        <v>303</v>
      </c>
      <c r="I23" s="1" t="s">
        <v>361</v>
      </c>
      <c r="K23" s="1" t="s">
        <v>360</v>
      </c>
    </row>
    <row r="24" spans="2:11" x14ac:dyDescent="0.35">
      <c r="B24" s="1">
        <v>21</v>
      </c>
      <c r="C24" s="1" t="s">
        <v>2149</v>
      </c>
      <c r="D24" s="1">
        <v>13102</v>
      </c>
      <c r="E24" s="1" t="s">
        <v>363</v>
      </c>
      <c r="F24" s="1" t="s">
        <v>2142</v>
      </c>
      <c r="G24" s="3">
        <v>3.5276498209999998</v>
      </c>
      <c r="H24" s="1" t="s">
        <v>303</v>
      </c>
      <c r="I24" s="1" t="s">
        <v>364</v>
      </c>
      <c r="K24" s="1" t="s">
        <v>363</v>
      </c>
    </row>
    <row r="25" spans="2:11" x14ac:dyDescent="0.35">
      <c r="B25" s="1">
        <v>22</v>
      </c>
      <c r="C25" s="1" t="s">
        <v>2149</v>
      </c>
      <c r="D25" s="1">
        <v>21101</v>
      </c>
      <c r="E25" s="1" t="s">
        <v>366</v>
      </c>
      <c r="F25" s="1" t="s">
        <v>2142</v>
      </c>
      <c r="G25" s="3">
        <v>0.495344169</v>
      </c>
      <c r="H25" s="1" t="s">
        <v>303</v>
      </c>
      <c r="I25" s="1" t="s">
        <v>367</v>
      </c>
      <c r="K25" s="1" t="s">
        <v>366</v>
      </c>
    </row>
    <row r="26" spans="2:11" x14ac:dyDescent="0.35">
      <c r="B26" s="1">
        <v>23</v>
      </c>
      <c r="C26" s="1" t="s">
        <v>2149</v>
      </c>
      <c r="D26" s="1">
        <v>21201</v>
      </c>
      <c r="E26" s="1" t="s">
        <v>369</v>
      </c>
      <c r="F26" s="1" t="s">
        <v>2142</v>
      </c>
      <c r="G26" s="3">
        <v>1.982803055</v>
      </c>
      <c r="H26" s="1" t="s">
        <v>303</v>
      </c>
      <c r="I26" s="1" t="s">
        <v>370</v>
      </c>
      <c r="K26" s="1" t="s">
        <v>369</v>
      </c>
    </row>
    <row r="27" spans="2:11" x14ac:dyDescent="0.35">
      <c r="B27" s="1">
        <v>24</v>
      </c>
      <c r="C27" s="1" t="s">
        <v>2149</v>
      </c>
      <c r="D27" s="1">
        <v>21301</v>
      </c>
      <c r="E27" s="1" t="s">
        <v>372</v>
      </c>
      <c r="F27" s="1" t="s">
        <v>2142</v>
      </c>
      <c r="G27" s="3">
        <v>5.6856333939999999</v>
      </c>
      <c r="H27" s="1" t="s">
        <v>303</v>
      </c>
      <c r="I27" s="1" t="s">
        <v>373</v>
      </c>
      <c r="K27" s="1" t="s">
        <v>372</v>
      </c>
    </row>
    <row r="28" spans="2:11" x14ac:dyDescent="0.35">
      <c r="B28" s="1">
        <v>25</v>
      </c>
      <c r="C28" s="1" t="s">
        <v>2149</v>
      </c>
      <c r="D28" s="1">
        <v>31101</v>
      </c>
      <c r="E28" s="1" t="s">
        <v>375</v>
      </c>
      <c r="F28" s="1" t="s">
        <v>2142</v>
      </c>
      <c r="G28" s="3">
        <v>9.6801462069999999</v>
      </c>
      <c r="H28" s="1" t="s">
        <v>303</v>
      </c>
      <c r="I28" s="1" t="s">
        <v>376</v>
      </c>
      <c r="K28" s="1" t="s">
        <v>375</v>
      </c>
    </row>
    <row r="29" spans="2:11" x14ac:dyDescent="0.35">
      <c r="B29" s="1">
        <v>26</v>
      </c>
      <c r="C29" s="1" t="s">
        <v>2149</v>
      </c>
      <c r="D29" s="1">
        <v>31104</v>
      </c>
      <c r="E29" s="1" t="s">
        <v>378</v>
      </c>
      <c r="F29" s="1" t="s">
        <v>2142</v>
      </c>
      <c r="G29" s="3">
        <v>5.1558452240000001</v>
      </c>
      <c r="H29" s="1" t="s">
        <v>303</v>
      </c>
      <c r="I29" s="1" t="s">
        <v>379</v>
      </c>
      <c r="K29" s="1" t="s">
        <v>378</v>
      </c>
    </row>
    <row r="30" spans="2:11" x14ac:dyDescent="0.35">
      <c r="B30" s="1">
        <v>27</v>
      </c>
      <c r="C30" s="1" t="s">
        <v>2149</v>
      </c>
      <c r="D30" s="1">
        <v>31201</v>
      </c>
      <c r="E30" s="1" t="s">
        <v>381</v>
      </c>
      <c r="F30" s="1" t="s">
        <v>2142</v>
      </c>
      <c r="G30" s="3">
        <v>6.156935388</v>
      </c>
      <c r="H30" s="1" t="s">
        <v>303</v>
      </c>
      <c r="I30" s="1" t="s">
        <v>382</v>
      </c>
      <c r="K30" s="1" t="s">
        <v>381</v>
      </c>
    </row>
    <row r="31" spans="2:11" x14ac:dyDescent="0.35">
      <c r="B31" s="1">
        <v>28</v>
      </c>
      <c r="C31" s="1" t="s">
        <v>2149</v>
      </c>
      <c r="D31" s="1">
        <v>61101</v>
      </c>
      <c r="E31" s="1" t="s">
        <v>305</v>
      </c>
      <c r="F31" s="1" t="s">
        <v>2142</v>
      </c>
      <c r="G31" s="3">
        <v>7.9514051500000003</v>
      </c>
      <c r="H31" s="1" t="s">
        <v>303</v>
      </c>
      <c r="I31" s="1" t="s">
        <v>384</v>
      </c>
      <c r="K31" s="1" t="s">
        <v>305</v>
      </c>
    </row>
    <row r="32" spans="2:11" x14ac:dyDescent="0.35">
      <c r="B32" s="1">
        <v>29</v>
      </c>
      <c r="C32" s="1" t="s">
        <v>2149</v>
      </c>
      <c r="D32" s="1">
        <v>62101</v>
      </c>
      <c r="E32" s="1" t="s">
        <v>308</v>
      </c>
      <c r="F32" s="1" t="s">
        <v>2142</v>
      </c>
      <c r="G32" s="3">
        <v>8.0651842649999992</v>
      </c>
      <c r="H32" s="1" t="s">
        <v>303</v>
      </c>
      <c r="I32" s="1" t="s">
        <v>386</v>
      </c>
      <c r="K32" s="1" t="s">
        <v>308</v>
      </c>
    </row>
    <row r="33" spans="2:11" x14ac:dyDescent="0.35">
      <c r="B33" s="1">
        <v>30</v>
      </c>
      <c r="C33" s="1" t="s">
        <v>2149</v>
      </c>
      <c r="D33" s="1">
        <v>62201</v>
      </c>
      <c r="E33" s="1" t="s">
        <v>311</v>
      </c>
      <c r="F33" s="1" t="s">
        <v>2142</v>
      </c>
      <c r="G33" s="3">
        <v>5.8627605850000002</v>
      </c>
      <c r="H33" s="1" t="s">
        <v>303</v>
      </c>
      <c r="I33" s="1" t="s">
        <v>388</v>
      </c>
      <c r="K33" s="1" t="s">
        <v>311</v>
      </c>
    </row>
    <row r="34" spans="2:11" x14ac:dyDescent="0.35">
      <c r="B34" s="1">
        <v>31</v>
      </c>
      <c r="C34" s="1" t="s">
        <v>2149</v>
      </c>
      <c r="D34" s="1">
        <v>62202</v>
      </c>
      <c r="E34" s="1" t="s">
        <v>314</v>
      </c>
      <c r="F34" s="1" t="s">
        <v>2142</v>
      </c>
      <c r="G34" s="3">
        <v>5.6992693699999997</v>
      </c>
      <c r="H34" s="1" t="s">
        <v>303</v>
      </c>
      <c r="I34" s="1" t="s">
        <v>390</v>
      </c>
      <c r="K34" s="1" t="s">
        <v>314</v>
      </c>
    </row>
    <row r="35" spans="2:11" x14ac:dyDescent="0.35">
      <c r="B35" s="1">
        <v>32</v>
      </c>
      <c r="C35" s="1" t="s">
        <v>2149</v>
      </c>
      <c r="D35" s="1">
        <v>62909</v>
      </c>
      <c r="E35" s="1" t="s">
        <v>317</v>
      </c>
      <c r="F35" s="1" t="s">
        <v>2142</v>
      </c>
      <c r="G35" s="3">
        <v>9.8910213640000002</v>
      </c>
      <c r="H35" s="1" t="s">
        <v>303</v>
      </c>
      <c r="I35" s="1" t="s">
        <v>392</v>
      </c>
      <c r="K35" s="1" t="s">
        <v>317</v>
      </c>
    </row>
    <row r="36" spans="2:11" x14ac:dyDescent="0.35">
      <c r="B36" s="1">
        <v>33</v>
      </c>
      <c r="C36" s="1" t="s">
        <v>2149</v>
      </c>
      <c r="D36" s="1">
        <v>71101</v>
      </c>
      <c r="E36" s="1" t="s">
        <v>320</v>
      </c>
      <c r="F36" s="1" t="s">
        <v>2142</v>
      </c>
      <c r="G36" s="3">
        <v>8.0643106870000008</v>
      </c>
      <c r="H36" s="1" t="s">
        <v>303</v>
      </c>
      <c r="I36" s="1" t="s">
        <v>394</v>
      </c>
      <c r="K36" s="1" t="s">
        <v>320</v>
      </c>
    </row>
    <row r="37" spans="2:11" x14ac:dyDescent="0.35">
      <c r="B37" s="1">
        <v>34</v>
      </c>
      <c r="C37" s="1" t="s">
        <v>2149</v>
      </c>
      <c r="D37" s="1">
        <v>111101</v>
      </c>
      <c r="E37" s="1" t="s">
        <v>323</v>
      </c>
      <c r="F37" s="1" t="s">
        <v>2142</v>
      </c>
      <c r="G37" s="3">
        <v>10.508783859999999</v>
      </c>
      <c r="H37" s="1" t="s">
        <v>303</v>
      </c>
      <c r="I37" s="1" t="s">
        <v>396</v>
      </c>
      <c r="K37" s="1" t="s">
        <v>323</v>
      </c>
    </row>
    <row r="38" spans="2:11" x14ac:dyDescent="0.35">
      <c r="B38" s="1">
        <v>35</v>
      </c>
      <c r="C38" s="1" t="s">
        <v>2149</v>
      </c>
      <c r="D38" s="1">
        <v>111201</v>
      </c>
      <c r="E38" s="1" t="s">
        <v>326</v>
      </c>
      <c r="F38" s="1" t="s">
        <v>2142</v>
      </c>
      <c r="G38" s="3">
        <v>6.7377005490000004</v>
      </c>
      <c r="H38" s="1" t="s">
        <v>303</v>
      </c>
      <c r="I38" s="1" t="s">
        <v>398</v>
      </c>
      <c r="K38" s="1" t="s">
        <v>326</v>
      </c>
    </row>
    <row r="39" spans="2:11" x14ac:dyDescent="0.35">
      <c r="B39" s="1">
        <v>36</v>
      </c>
      <c r="C39" s="1" t="s">
        <v>2149</v>
      </c>
      <c r="D39" s="1">
        <v>111202</v>
      </c>
      <c r="E39" s="1" t="s">
        <v>329</v>
      </c>
      <c r="F39" s="1" t="s">
        <v>2142</v>
      </c>
      <c r="G39" s="3">
        <v>4.2477377980000002</v>
      </c>
      <c r="H39" s="1" t="s">
        <v>303</v>
      </c>
      <c r="I39" s="1" t="s">
        <v>400</v>
      </c>
      <c r="K39" s="1" t="s">
        <v>329</v>
      </c>
    </row>
    <row r="40" spans="2:11" x14ac:dyDescent="0.35">
      <c r="B40" s="1">
        <v>37</v>
      </c>
      <c r="C40" s="1" t="s">
        <v>2149</v>
      </c>
      <c r="D40" s="1">
        <v>111203</v>
      </c>
      <c r="E40" s="1" t="s">
        <v>332</v>
      </c>
      <c r="F40" s="1" t="s">
        <v>2142</v>
      </c>
      <c r="G40" s="3">
        <v>7.7242075830000001</v>
      </c>
      <c r="H40" s="1" t="s">
        <v>303</v>
      </c>
      <c r="I40" s="1" t="s">
        <v>402</v>
      </c>
      <c r="K40" s="1" t="s">
        <v>332</v>
      </c>
    </row>
    <row r="41" spans="2:11" x14ac:dyDescent="0.35">
      <c r="B41" s="1">
        <v>38</v>
      </c>
      <c r="C41" s="1" t="s">
        <v>2149</v>
      </c>
      <c r="D41" s="1">
        <v>111301</v>
      </c>
      <c r="E41" s="1" t="s">
        <v>335</v>
      </c>
      <c r="F41" s="1" t="s">
        <v>2142</v>
      </c>
      <c r="G41" s="3">
        <v>5.6759642960000001</v>
      </c>
      <c r="H41" s="1" t="s">
        <v>303</v>
      </c>
      <c r="I41" s="1" t="s">
        <v>404</v>
      </c>
      <c r="K41" s="1" t="s">
        <v>335</v>
      </c>
    </row>
    <row r="42" spans="2:11" x14ac:dyDescent="0.35">
      <c r="B42" s="1">
        <v>39</v>
      </c>
      <c r="C42" s="1" t="s">
        <v>2149</v>
      </c>
      <c r="D42" s="1">
        <v>111302</v>
      </c>
      <c r="E42" s="1" t="s">
        <v>338</v>
      </c>
      <c r="F42" s="1" t="s">
        <v>2142</v>
      </c>
      <c r="G42" s="3">
        <v>5.2498783409999996</v>
      </c>
      <c r="H42" s="1" t="s">
        <v>303</v>
      </c>
      <c r="I42" s="1" t="s">
        <v>406</v>
      </c>
      <c r="K42" s="1" t="s">
        <v>338</v>
      </c>
    </row>
    <row r="43" spans="2:11" x14ac:dyDescent="0.35">
      <c r="B43" s="1">
        <v>40</v>
      </c>
      <c r="C43" s="1" t="s">
        <v>2149</v>
      </c>
      <c r="D43" s="1">
        <v>111303</v>
      </c>
      <c r="E43" s="1" t="s">
        <v>341</v>
      </c>
      <c r="F43" s="1" t="s">
        <v>2142</v>
      </c>
      <c r="G43" s="3">
        <v>4.9737931270000004</v>
      </c>
      <c r="H43" s="1" t="s">
        <v>303</v>
      </c>
      <c r="I43" s="1" t="s">
        <v>408</v>
      </c>
      <c r="K43" s="1" t="s">
        <v>341</v>
      </c>
    </row>
    <row r="44" spans="2:11" x14ac:dyDescent="0.35">
      <c r="B44" s="1">
        <v>41</v>
      </c>
      <c r="C44" s="1" t="s">
        <v>2149</v>
      </c>
      <c r="D44" s="1">
        <v>111304</v>
      </c>
      <c r="E44" s="1" t="s">
        <v>344</v>
      </c>
      <c r="F44" s="1" t="s">
        <v>2142</v>
      </c>
      <c r="G44" s="3">
        <v>4.4828371020000004</v>
      </c>
      <c r="H44" s="1" t="s">
        <v>303</v>
      </c>
      <c r="I44" s="1" t="s">
        <v>410</v>
      </c>
      <c r="K44" s="1" t="s">
        <v>344</v>
      </c>
    </row>
    <row r="45" spans="2:11" x14ac:dyDescent="0.35">
      <c r="B45" s="1">
        <v>42</v>
      </c>
      <c r="C45" s="1" t="s">
        <v>2149</v>
      </c>
      <c r="D45" s="1">
        <v>111309</v>
      </c>
      <c r="E45" s="1" t="s">
        <v>347</v>
      </c>
      <c r="F45" s="1" t="s">
        <v>2142</v>
      </c>
      <c r="G45" s="3">
        <v>3.9972262010000001</v>
      </c>
      <c r="H45" s="1" t="s">
        <v>303</v>
      </c>
      <c r="I45" s="1" t="s">
        <v>412</v>
      </c>
      <c r="K45" s="1" t="s">
        <v>347</v>
      </c>
    </row>
    <row r="46" spans="2:11" x14ac:dyDescent="0.35">
      <c r="B46" s="1">
        <v>43</v>
      </c>
      <c r="C46" s="1" t="s">
        <v>2149</v>
      </c>
      <c r="D46" s="1">
        <v>111401</v>
      </c>
      <c r="E46" s="1" t="s">
        <v>350</v>
      </c>
      <c r="F46" s="1" t="s">
        <v>2142</v>
      </c>
      <c r="G46" s="3">
        <v>5.1121367160000002</v>
      </c>
      <c r="H46" s="1" t="s">
        <v>303</v>
      </c>
      <c r="I46" s="1" t="s">
        <v>414</v>
      </c>
      <c r="K46" s="1" t="s">
        <v>350</v>
      </c>
    </row>
    <row r="47" spans="2:11" x14ac:dyDescent="0.35">
      <c r="B47" s="1">
        <v>44</v>
      </c>
      <c r="C47" s="1" t="s">
        <v>2149</v>
      </c>
      <c r="D47" s="1">
        <v>111402</v>
      </c>
      <c r="E47" s="1" t="s">
        <v>353</v>
      </c>
      <c r="F47" s="1" t="s">
        <v>2142</v>
      </c>
      <c r="G47" s="3">
        <v>10.73212069</v>
      </c>
      <c r="H47" s="1" t="s">
        <v>303</v>
      </c>
      <c r="I47" s="1" t="s">
        <v>416</v>
      </c>
      <c r="K47" s="1" t="s">
        <v>353</v>
      </c>
    </row>
    <row r="48" spans="2:11" x14ac:dyDescent="0.35">
      <c r="B48" s="1">
        <v>45</v>
      </c>
      <c r="C48" s="1" t="s">
        <v>2149</v>
      </c>
      <c r="D48" s="1">
        <v>111501</v>
      </c>
      <c r="E48" s="1" t="s">
        <v>356</v>
      </c>
      <c r="F48" s="1" t="s">
        <v>2142</v>
      </c>
      <c r="G48" s="3">
        <v>5.1062484159999997</v>
      </c>
      <c r="H48" s="1" t="s">
        <v>303</v>
      </c>
      <c r="I48" s="1" t="s">
        <v>418</v>
      </c>
      <c r="K48" s="1" t="s">
        <v>356</v>
      </c>
    </row>
    <row r="49" spans="2:11" x14ac:dyDescent="0.35">
      <c r="B49" s="1">
        <v>46</v>
      </c>
      <c r="C49" s="1" t="s">
        <v>2149</v>
      </c>
      <c r="D49" s="1">
        <v>111502</v>
      </c>
      <c r="E49" s="1" t="s">
        <v>359</v>
      </c>
      <c r="F49" s="1" t="s">
        <v>2142</v>
      </c>
      <c r="G49" s="3">
        <v>4.1519924899999996</v>
      </c>
      <c r="H49" s="1" t="s">
        <v>303</v>
      </c>
      <c r="I49" s="1" t="s">
        <v>420</v>
      </c>
      <c r="K49" s="1" t="s">
        <v>359</v>
      </c>
    </row>
    <row r="50" spans="2:11" x14ac:dyDescent="0.35">
      <c r="B50" s="1">
        <v>47</v>
      </c>
      <c r="C50" s="1" t="s">
        <v>2149</v>
      </c>
      <c r="D50" s="1">
        <v>111503</v>
      </c>
      <c r="E50" s="1" t="s">
        <v>362</v>
      </c>
      <c r="F50" s="1" t="s">
        <v>2142</v>
      </c>
      <c r="G50" s="3">
        <v>3.8608352899999998</v>
      </c>
      <c r="H50" s="1" t="s">
        <v>303</v>
      </c>
      <c r="I50" s="1" t="s">
        <v>422</v>
      </c>
      <c r="K50" s="1" t="s">
        <v>362</v>
      </c>
    </row>
    <row r="51" spans="2:11" x14ac:dyDescent="0.35">
      <c r="B51" s="1">
        <v>48</v>
      </c>
      <c r="C51" s="1" t="s">
        <v>2149</v>
      </c>
      <c r="D51" s="1">
        <v>111601</v>
      </c>
      <c r="E51" s="1" t="s">
        <v>365</v>
      </c>
      <c r="F51" s="1" t="s">
        <v>2142</v>
      </c>
      <c r="G51" s="3">
        <v>4.6214738549999996</v>
      </c>
      <c r="H51" s="1" t="s">
        <v>303</v>
      </c>
      <c r="I51" s="1" t="s">
        <v>424</v>
      </c>
      <c r="K51" s="1" t="s">
        <v>365</v>
      </c>
    </row>
    <row r="52" spans="2:11" x14ac:dyDescent="0.35">
      <c r="B52" s="1">
        <v>49</v>
      </c>
      <c r="C52" s="1" t="s">
        <v>2149</v>
      </c>
      <c r="D52" s="1">
        <v>111602</v>
      </c>
      <c r="E52" s="1" t="s">
        <v>368</v>
      </c>
      <c r="F52" s="1" t="s">
        <v>2142</v>
      </c>
      <c r="G52" s="3">
        <v>3.333600482</v>
      </c>
      <c r="H52" s="1" t="s">
        <v>303</v>
      </c>
      <c r="I52" s="1" t="s">
        <v>426</v>
      </c>
      <c r="K52" s="1" t="s">
        <v>368</v>
      </c>
    </row>
    <row r="53" spans="2:11" x14ac:dyDescent="0.35">
      <c r="B53" s="1">
        <v>50</v>
      </c>
      <c r="C53" s="1" t="s">
        <v>2149</v>
      </c>
      <c r="D53" s="1">
        <v>111701</v>
      </c>
      <c r="E53" s="1" t="s">
        <v>371</v>
      </c>
      <c r="F53" s="1" t="s">
        <v>2142</v>
      </c>
      <c r="G53" s="3">
        <v>8.1926519550000005</v>
      </c>
      <c r="H53" s="1" t="s">
        <v>303</v>
      </c>
      <c r="I53" s="1" t="s">
        <v>428</v>
      </c>
      <c r="K53" s="1" t="s">
        <v>371</v>
      </c>
    </row>
    <row r="54" spans="2:11" x14ac:dyDescent="0.35">
      <c r="B54" s="1">
        <v>51</v>
      </c>
      <c r="C54" s="1" t="s">
        <v>2149</v>
      </c>
      <c r="D54" s="1">
        <v>111702</v>
      </c>
      <c r="E54" s="1" t="s">
        <v>374</v>
      </c>
      <c r="F54" s="1" t="s">
        <v>2142</v>
      </c>
      <c r="G54" s="3">
        <v>11.86881268</v>
      </c>
      <c r="H54" s="1" t="s">
        <v>303</v>
      </c>
      <c r="I54" s="1" t="s">
        <v>430</v>
      </c>
      <c r="K54" s="1" t="s">
        <v>374</v>
      </c>
    </row>
    <row r="55" spans="2:11" x14ac:dyDescent="0.35">
      <c r="B55" s="1">
        <v>52</v>
      </c>
      <c r="C55" s="1" t="s">
        <v>2149</v>
      </c>
      <c r="D55" s="1">
        <v>111703</v>
      </c>
      <c r="E55" s="1" t="s">
        <v>377</v>
      </c>
      <c r="F55" s="1" t="s">
        <v>2142</v>
      </c>
      <c r="G55" s="3">
        <v>11.49255819</v>
      </c>
      <c r="H55" s="1" t="s">
        <v>303</v>
      </c>
      <c r="I55" s="1" t="s">
        <v>432</v>
      </c>
      <c r="K55" s="1" t="s">
        <v>377</v>
      </c>
    </row>
    <row r="56" spans="2:11" x14ac:dyDescent="0.35">
      <c r="B56" s="1">
        <v>53</v>
      </c>
      <c r="C56" s="1" t="s">
        <v>2149</v>
      </c>
      <c r="D56" s="1">
        <v>111704</v>
      </c>
      <c r="E56" s="1" t="s">
        <v>380</v>
      </c>
      <c r="F56" s="1" t="s">
        <v>2142</v>
      </c>
      <c r="G56" s="3">
        <v>11.423389</v>
      </c>
      <c r="H56" s="1" t="s">
        <v>303</v>
      </c>
      <c r="I56" s="1" t="s">
        <v>434</v>
      </c>
      <c r="K56" s="1" t="s">
        <v>380</v>
      </c>
    </row>
    <row r="57" spans="2:11" x14ac:dyDescent="0.35">
      <c r="B57" s="1">
        <v>54</v>
      </c>
      <c r="C57" s="1" t="s">
        <v>2149</v>
      </c>
      <c r="D57" s="1">
        <v>111705</v>
      </c>
      <c r="E57" s="1" t="s">
        <v>383</v>
      </c>
      <c r="F57" s="1" t="s">
        <v>2142</v>
      </c>
      <c r="G57" s="3">
        <v>8.4728613559999992</v>
      </c>
      <c r="H57" s="1" t="s">
        <v>303</v>
      </c>
      <c r="I57" s="1" t="s">
        <v>436</v>
      </c>
      <c r="K57" s="1" t="s">
        <v>383</v>
      </c>
    </row>
    <row r="58" spans="2:11" x14ac:dyDescent="0.35">
      <c r="B58" s="1">
        <v>55</v>
      </c>
      <c r="C58" s="1" t="s">
        <v>2149</v>
      </c>
      <c r="D58" s="1">
        <v>111706</v>
      </c>
      <c r="E58" s="1" t="s">
        <v>385</v>
      </c>
      <c r="F58" s="1" t="s">
        <v>2142</v>
      </c>
      <c r="G58" s="3">
        <v>4.097078615</v>
      </c>
      <c r="H58" s="1" t="s">
        <v>303</v>
      </c>
      <c r="I58" s="1" t="s">
        <v>438</v>
      </c>
      <c r="K58" s="1" t="s">
        <v>385</v>
      </c>
    </row>
    <row r="59" spans="2:11" x14ac:dyDescent="0.35">
      <c r="B59" s="1">
        <v>56</v>
      </c>
      <c r="C59" s="1" t="s">
        <v>2149</v>
      </c>
      <c r="D59" s="1">
        <v>111901</v>
      </c>
      <c r="E59" s="1" t="s">
        <v>387</v>
      </c>
      <c r="F59" s="1" t="s">
        <v>2142</v>
      </c>
      <c r="G59" s="3">
        <v>5.0040071609999996</v>
      </c>
      <c r="H59" s="1" t="s">
        <v>303</v>
      </c>
      <c r="I59" s="1" t="s">
        <v>440</v>
      </c>
      <c r="K59" s="1" t="s">
        <v>387</v>
      </c>
    </row>
    <row r="60" spans="2:11" x14ac:dyDescent="0.35">
      <c r="B60" s="1">
        <v>57</v>
      </c>
      <c r="C60" s="1" t="s">
        <v>2149</v>
      </c>
      <c r="D60" s="1">
        <v>111902</v>
      </c>
      <c r="E60" s="1" t="s">
        <v>389</v>
      </c>
      <c r="F60" s="1" t="s">
        <v>2142</v>
      </c>
      <c r="G60" s="3">
        <v>4.7547587839999998</v>
      </c>
      <c r="H60" s="1" t="s">
        <v>303</v>
      </c>
      <c r="I60" s="1" t="s">
        <v>442</v>
      </c>
      <c r="K60" s="1" t="s">
        <v>389</v>
      </c>
    </row>
    <row r="61" spans="2:11" x14ac:dyDescent="0.35">
      <c r="B61" s="1">
        <v>58</v>
      </c>
      <c r="C61" s="1" t="s">
        <v>2149</v>
      </c>
      <c r="D61" s="1">
        <v>111903</v>
      </c>
      <c r="E61" s="1" t="s">
        <v>444</v>
      </c>
      <c r="F61" s="1" t="s">
        <v>2142</v>
      </c>
      <c r="G61" s="3">
        <v>4.3503690270000002</v>
      </c>
      <c r="H61" s="1" t="s">
        <v>303</v>
      </c>
      <c r="I61" s="1" t="s">
        <v>445</v>
      </c>
      <c r="K61" s="1" t="s">
        <v>444</v>
      </c>
    </row>
    <row r="62" spans="2:11" x14ac:dyDescent="0.35">
      <c r="B62" s="1">
        <v>59</v>
      </c>
      <c r="C62" s="1" t="s">
        <v>2149</v>
      </c>
      <c r="D62" s="1">
        <v>111904</v>
      </c>
      <c r="E62" s="1" t="s">
        <v>447</v>
      </c>
      <c r="F62" s="1" t="s">
        <v>2142</v>
      </c>
      <c r="G62" s="3">
        <v>3.5498583520000002</v>
      </c>
      <c r="H62" s="1" t="s">
        <v>303</v>
      </c>
      <c r="I62" s="1" t="s">
        <v>448</v>
      </c>
      <c r="K62" s="1" t="s">
        <v>447</v>
      </c>
    </row>
    <row r="63" spans="2:11" x14ac:dyDescent="0.35">
      <c r="B63" s="1">
        <v>60</v>
      </c>
      <c r="C63" s="1" t="s">
        <v>2149</v>
      </c>
      <c r="D63" s="1">
        <v>111905</v>
      </c>
      <c r="E63" s="1" t="s">
        <v>450</v>
      </c>
      <c r="F63" s="1" t="s">
        <v>2142</v>
      </c>
      <c r="G63" s="3">
        <v>3.5890605959999999</v>
      </c>
      <c r="H63" s="1" t="s">
        <v>303</v>
      </c>
      <c r="I63" s="1" t="s">
        <v>451</v>
      </c>
      <c r="K63" s="1" t="s">
        <v>450</v>
      </c>
    </row>
    <row r="64" spans="2:11" x14ac:dyDescent="0.35">
      <c r="B64" s="1">
        <v>61</v>
      </c>
      <c r="C64" s="1" t="s">
        <v>2149</v>
      </c>
      <c r="D64" s="1">
        <v>111909</v>
      </c>
      <c r="E64" s="1" t="s">
        <v>391</v>
      </c>
      <c r="F64" s="1" t="s">
        <v>2142</v>
      </c>
      <c r="G64" s="3">
        <v>5.4233449939999998</v>
      </c>
      <c r="H64" s="1" t="s">
        <v>303</v>
      </c>
      <c r="I64" s="1" t="s">
        <v>453</v>
      </c>
      <c r="K64" s="1" t="s">
        <v>391</v>
      </c>
    </row>
    <row r="65" spans="2:11" x14ac:dyDescent="0.35">
      <c r="B65" s="1">
        <v>62</v>
      </c>
      <c r="C65" s="1" t="s">
        <v>2149</v>
      </c>
      <c r="D65" s="1">
        <v>112101</v>
      </c>
      <c r="E65" s="1" t="s">
        <v>455</v>
      </c>
      <c r="F65" s="1" t="s">
        <v>2142</v>
      </c>
      <c r="G65" s="3">
        <v>2.7991535820000002</v>
      </c>
      <c r="H65" s="1" t="s">
        <v>303</v>
      </c>
      <c r="I65" s="1" t="s">
        <v>456</v>
      </c>
      <c r="K65" s="1" t="s">
        <v>455</v>
      </c>
    </row>
    <row r="66" spans="2:11" x14ac:dyDescent="0.35">
      <c r="B66" s="1">
        <v>63</v>
      </c>
      <c r="C66" s="1" t="s">
        <v>2149</v>
      </c>
      <c r="D66" s="1">
        <v>112102</v>
      </c>
      <c r="E66" s="1" t="s">
        <v>458</v>
      </c>
      <c r="F66" s="1" t="s">
        <v>2142</v>
      </c>
      <c r="G66" s="3">
        <v>1.8257210079999999</v>
      </c>
      <c r="H66" s="1" t="s">
        <v>303</v>
      </c>
      <c r="I66" s="1" t="s">
        <v>459</v>
      </c>
      <c r="K66" s="1" t="s">
        <v>458</v>
      </c>
    </row>
    <row r="67" spans="2:11" x14ac:dyDescent="0.35">
      <c r="B67" s="1">
        <v>64</v>
      </c>
      <c r="C67" s="1" t="s">
        <v>2149</v>
      </c>
      <c r="D67" s="1">
        <v>112103</v>
      </c>
      <c r="E67" s="1" t="s">
        <v>461</v>
      </c>
      <c r="F67" s="1" t="s">
        <v>2142</v>
      </c>
      <c r="G67" s="3">
        <v>2.155329552</v>
      </c>
      <c r="H67" s="1" t="s">
        <v>303</v>
      </c>
      <c r="I67" s="1" t="s">
        <v>462</v>
      </c>
      <c r="K67" s="1" t="s">
        <v>461</v>
      </c>
    </row>
    <row r="68" spans="2:11" x14ac:dyDescent="0.35">
      <c r="B68" s="1">
        <v>65</v>
      </c>
      <c r="C68" s="1" t="s">
        <v>2149</v>
      </c>
      <c r="D68" s="1">
        <v>112109</v>
      </c>
      <c r="E68" s="1" t="s">
        <v>464</v>
      </c>
      <c r="F68" s="1" t="s">
        <v>2142</v>
      </c>
      <c r="G68" s="3">
        <v>2.601639676</v>
      </c>
      <c r="H68" s="1" t="s">
        <v>303</v>
      </c>
      <c r="I68" s="1" t="s">
        <v>465</v>
      </c>
      <c r="K68" s="1" t="s">
        <v>464</v>
      </c>
    </row>
    <row r="69" spans="2:11" x14ac:dyDescent="0.35">
      <c r="B69" s="1">
        <v>66</v>
      </c>
      <c r="C69" s="1" t="s">
        <v>2149</v>
      </c>
      <c r="D69" s="1">
        <v>112901</v>
      </c>
      <c r="E69" s="1" t="s">
        <v>393</v>
      </c>
      <c r="F69" s="1" t="s">
        <v>2142</v>
      </c>
      <c r="G69" s="3">
        <v>4.1411889259999999</v>
      </c>
      <c r="H69" s="1" t="s">
        <v>303</v>
      </c>
      <c r="I69" s="1" t="s">
        <v>467</v>
      </c>
      <c r="K69" s="1" t="s">
        <v>393</v>
      </c>
    </row>
    <row r="70" spans="2:11" x14ac:dyDescent="0.35">
      <c r="B70" s="1">
        <v>67</v>
      </c>
      <c r="C70" s="1" t="s">
        <v>2149</v>
      </c>
      <c r="D70" s="1">
        <v>112902</v>
      </c>
      <c r="E70" s="1" t="s">
        <v>395</v>
      </c>
      <c r="F70" s="1" t="s">
        <v>2142</v>
      </c>
      <c r="G70" s="3">
        <v>3.1977863950000001</v>
      </c>
      <c r="H70" s="1" t="s">
        <v>303</v>
      </c>
      <c r="I70" s="1" t="s">
        <v>469</v>
      </c>
      <c r="K70" s="1" t="s">
        <v>395</v>
      </c>
    </row>
    <row r="71" spans="2:11" x14ac:dyDescent="0.35">
      <c r="B71" s="1">
        <v>68</v>
      </c>
      <c r="C71" s="1" t="s">
        <v>2149</v>
      </c>
      <c r="D71" s="1">
        <v>112903</v>
      </c>
      <c r="E71" s="1" t="s">
        <v>397</v>
      </c>
      <c r="F71" s="1" t="s">
        <v>2142</v>
      </c>
      <c r="G71" s="3">
        <v>4.9534396569999997</v>
      </c>
      <c r="H71" s="1" t="s">
        <v>303</v>
      </c>
      <c r="I71" s="1" t="s">
        <v>471</v>
      </c>
      <c r="K71" s="1" t="s">
        <v>397</v>
      </c>
    </row>
    <row r="72" spans="2:11" x14ac:dyDescent="0.35">
      <c r="B72" s="1">
        <v>69</v>
      </c>
      <c r="C72" s="1" t="s">
        <v>2149</v>
      </c>
      <c r="D72" s="1">
        <v>113101</v>
      </c>
      <c r="E72" s="1" t="s">
        <v>399</v>
      </c>
      <c r="F72" s="1" t="s">
        <v>2142</v>
      </c>
      <c r="G72" s="3">
        <v>9.4459444450000003</v>
      </c>
      <c r="H72" s="1" t="s">
        <v>303</v>
      </c>
      <c r="I72" s="1" t="s">
        <v>473</v>
      </c>
      <c r="K72" s="1" t="s">
        <v>399</v>
      </c>
    </row>
    <row r="73" spans="2:11" x14ac:dyDescent="0.35">
      <c r="B73" s="1">
        <v>70</v>
      </c>
      <c r="C73" s="1" t="s">
        <v>2149</v>
      </c>
      <c r="D73" s="1">
        <v>113102</v>
      </c>
      <c r="E73" s="1" t="s">
        <v>401</v>
      </c>
      <c r="F73" s="1" t="s">
        <v>2142</v>
      </c>
      <c r="G73" s="3">
        <v>5.2236055849999996</v>
      </c>
      <c r="H73" s="1" t="s">
        <v>303</v>
      </c>
      <c r="I73" s="1" t="s">
        <v>475</v>
      </c>
      <c r="K73" s="1" t="s">
        <v>401</v>
      </c>
    </row>
    <row r="74" spans="2:11" x14ac:dyDescent="0.35">
      <c r="B74" s="1">
        <v>71</v>
      </c>
      <c r="C74" s="1" t="s">
        <v>2149</v>
      </c>
      <c r="D74" s="1">
        <v>114101</v>
      </c>
      <c r="E74" s="1" t="s">
        <v>477</v>
      </c>
      <c r="F74" s="1" t="s">
        <v>2142</v>
      </c>
      <c r="G74" s="3">
        <v>0.891442289</v>
      </c>
      <c r="H74" s="1" t="s">
        <v>303</v>
      </c>
      <c r="I74" s="1" t="s">
        <v>478</v>
      </c>
      <c r="K74" s="1" t="s">
        <v>477</v>
      </c>
    </row>
    <row r="75" spans="2:11" x14ac:dyDescent="0.35">
      <c r="B75" s="1">
        <v>72</v>
      </c>
      <c r="C75" s="1" t="s">
        <v>2149</v>
      </c>
      <c r="D75" s="1">
        <v>151101</v>
      </c>
      <c r="E75" s="1" t="s">
        <v>403</v>
      </c>
      <c r="F75" s="1" t="s">
        <v>2142</v>
      </c>
      <c r="G75" s="3">
        <v>6.3466980099999999</v>
      </c>
      <c r="H75" s="1" t="s">
        <v>303</v>
      </c>
      <c r="I75" s="1" t="s">
        <v>480</v>
      </c>
      <c r="K75" s="1" t="s">
        <v>403</v>
      </c>
    </row>
    <row r="76" spans="2:11" x14ac:dyDescent="0.35">
      <c r="B76" s="1">
        <v>73</v>
      </c>
      <c r="C76" s="1" t="s">
        <v>2149</v>
      </c>
      <c r="D76" s="1">
        <v>151201</v>
      </c>
      <c r="E76" s="1" t="s">
        <v>405</v>
      </c>
      <c r="F76" s="1" t="s">
        <v>2142</v>
      </c>
      <c r="G76" s="3">
        <v>7.3598362780000004</v>
      </c>
      <c r="H76" s="1" t="s">
        <v>303</v>
      </c>
      <c r="I76" s="1" t="s">
        <v>482</v>
      </c>
      <c r="K76" s="1" t="s">
        <v>405</v>
      </c>
    </row>
    <row r="77" spans="2:11" x14ac:dyDescent="0.35">
      <c r="B77" s="1">
        <v>74</v>
      </c>
      <c r="C77" s="1" t="s">
        <v>2149</v>
      </c>
      <c r="D77" s="1">
        <v>151202</v>
      </c>
      <c r="E77" s="1" t="s">
        <v>407</v>
      </c>
      <c r="F77" s="1" t="s">
        <v>2142</v>
      </c>
      <c r="G77" s="3">
        <v>6.9189474229999997</v>
      </c>
      <c r="H77" s="1" t="s">
        <v>303</v>
      </c>
      <c r="I77" s="1" t="s">
        <v>484</v>
      </c>
      <c r="K77" s="1" t="s">
        <v>407</v>
      </c>
    </row>
    <row r="78" spans="2:11" x14ac:dyDescent="0.35">
      <c r="B78" s="1">
        <v>75</v>
      </c>
      <c r="C78" s="1" t="s">
        <v>2149</v>
      </c>
      <c r="D78" s="1">
        <v>151203</v>
      </c>
      <c r="E78" s="1" t="s">
        <v>409</v>
      </c>
      <c r="F78" s="1" t="s">
        <v>2142</v>
      </c>
      <c r="G78" s="3">
        <v>6.6599181219999997</v>
      </c>
      <c r="H78" s="1" t="s">
        <v>303</v>
      </c>
      <c r="I78" s="1" t="s">
        <v>486</v>
      </c>
      <c r="K78" s="1" t="s">
        <v>409</v>
      </c>
    </row>
    <row r="79" spans="2:11" x14ac:dyDescent="0.35">
      <c r="B79" s="1">
        <v>76</v>
      </c>
      <c r="C79" s="1" t="s">
        <v>2149</v>
      </c>
      <c r="D79" s="1">
        <v>151301</v>
      </c>
      <c r="E79" s="1" t="s">
        <v>411</v>
      </c>
      <c r="F79" s="1" t="s">
        <v>2142</v>
      </c>
      <c r="G79" s="3">
        <v>5.33475389</v>
      </c>
      <c r="H79" s="1" t="s">
        <v>303</v>
      </c>
      <c r="I79" s="1" t="s">
        <v>488</v>
      </c>
      <c r="K79" s="1" t="s">
        <v>411</v>
      </c>
    </row>
    <row r="80" spans="2:11" x14ac:dyDescent="0.35">
      <c r="B80" s="1">
        <v>77</v>
      </c>
      <c r="C80" s="1" t="s">
        <v>2149</v>
      </c>
      <c r="D80" s="1">
        <v>151401</v>
      </c>
      <c r="E80" s="1" t="s">
        <v>490</v>
      </c>
      <c r="F80" s="1" t="s">
        <v>2142</v>
      </c>
      <c r="G80" s="3">
        <v>9.4651216429999998</v>
      </c>
      <c r="H80" s="1" t="s">
        <v>303</v>
      </c>
      <c r="I80" s="1" t="s">
        <v>491</v>
      </c>
      <c r="K80" s="1" t="s">
        <v>490</v>
      </c>
    </row>
    <row r="81" spans="2:11" x14ac:dyDescent="0.35">
      <c r="B81" s="1">
        <v>78</v>
      </c>
      <c r="C81" s="1" t="s">
        <v>2149</v>
      </c>
      <c r="D81" s="1">
        <v>151901</v>
      </c>
      <c r="E81" s="1" t="s">
        <v>413</v>
      </c>
      <c r="F81" s="1" t="s">
        <v>2142</v>
      </c>
      <c r="G81" s="3">
        <v>5.5366401349999999</v>
      </c>
      <c r="H81" s="1" t="s">
        <v>303</v>
      </c>
      <c r="I81" s="1" t="s">
        <v>493</v>
      </c>
      <c r="K81" s="1" t="s">
        <v>413</v>
      </c>
    </row>
    <row r="82" spans="2:11" x14ac:dyDescent="0.35">
      <c r="B82" s="1">
        <v>79</v>
      </c>
      <c r="C82" s="1" t="s">
        <v>2149</v>
      </c>
      <c r="D82" s="1">
        <v>151902</v>
      </c>
      <c r="E82" s="1" t="s">
        <v>415</v>
      </c>
      <c r="F82" s="1" t="s">
        <v>2142</v>
      </c>
      <c r="G82" s="3">
        <v>6.0612272320000002</v>
      </c>
      <c r="H82" s="1" t="s">
        <v>303</v>
      </c>
      <c r="I82" s="1" t="s">
        <v>495</v>
      </c>
      <c r="K82" s="1" t="s">
        <v>415</v>
      </c>
    </row>
    <row r="83" spans="2:11" x14ac:dyDescent="0.35">
      <c r="B83" s="1">
        <v>80</v>
      </c>
      <c r="C83" s="1" t="s">
        <v>2149</v>
      </c>
      <c r="D83" s="1">
        <v>151903</v>
      </c>
      <c r="E83" s="1" t="s">
        <v>497</v>
      </c>
      <c r="F83" s="1" t="s">
        <v>2142</v>
      </c>
      <c r="G83" s="3">
        <v>4.1790861279999998</v>
      </c>
      <c r="H83" s="1" t="s">
        <v>303</v>
      </c>
      <c r="I83" s="1" t="s">
        <v>498</v>
      </c>
      <c r="K83" s="1" t="s">
        <v>497</v>
      </c>
    </row>
    <row r="84" spans="2:11" x14ac:dyDescent="0.35">
      <c r="B84" s="1">
        <v>81</v>
      </c>
      <c r="C84" s="1" t="s">
        <v>2149</v>
      </c>
      <c r="D84" s="1">
        <v>151909</v>
      </c>
      <c r="E84" s="1" t="s">
        <v>417</v>
      </c>
      <c r="F84" s="1" t="s">
        <v>2142</v>
      </c>
      <c r="G84" s="3">
        <v>5.6835454370000003</v>
      </c>
      <c r="H84" s="1" t="s">
        <v>303</v>
      </c>
      <c r="I84" s="1" t="s">
        <v>500</v>
      </c>
      <c r="K84" s="1" t="s">
        <v>417</v>
      </c>
    </row>
    <row r="85" spans="2:11" x14ac:dyDescent="0.35">
      <c r="B85" s="1">
        <v>82</v>
      </c>
      <c r="C85" s="1" t="s">
        <v>2149</v>
      </c>
      <c r="D85" s="1">
        <v>152101</v>
      </c>
      <c r="E85" s="1" t="s">
        <v>419</v>
      </c>
      <c r="F85" s="1" t="s">
        <v>2142</v>
      </c>
      <c r="G85" s="3">
        <v>4.0051772190000001</v>
      </c>
      <c r="H85" s="1" t="s">
        <v>303</v>
      </c>
      <c r="I85" s="1" t="s">
        <v>502</v>
      </c>
      <c r="K85" s="1" t="s">
        <v>419</v>
      </c>
    </row>
    <row r="86" spans="2:11" x14ac:dyDescent="0.35">
      <c r="B86" s="1">
        <v>83</v>
      </c>
      <c r="C86" s="1" t="s">
        <v>2149</v>
      </c>
      <c r="D86" s="1">
        <v>152102</v>
      </c>
      <c r="E86" s="1" t="s">
        <v>421</v>
      </c>
      <c r="F86" s="1" t="s">
        <v>2142</v>
      </c>
      <c r="G86" s="3">
        <v>4.6358519549999997</v>
      </c>
      <c r="H86" s="1" t="s">
        <v>303</v>
      </c>
      <c r="I86" s="1" t="s">
        <v>504</v>
      </c>
      <c r="K86" s="1" t="s">
        <v>421</v>
      </c>
    </row>
    <row r="87" spans="2:11" x14ac:dyDescent="0.35">
      <c r="B87" s="1">
        <v>84</v>
      </c>
      <c r="C87" s="1" t="s">
        <v>2149</v>
      </c>
      <c r="D87" s="1">
        <v>152209</v>
      </c>
      <c r="E87" s="1" t="s">
        <v>423</v>
      </c>
      <c r="F87" s="1" t="s">
        <v>2142</v>
      </c>
      <c r="G87" s="3">
        <v>4.5830167189999997</v>
      </c>
      <c r="H87" s="1" t="s">
        <v>303</v>
      </c>
      <c r="I87" s="1" t="s">
        <v>506</v>
      </c>
      <c r="K87" s="1" t="s">
        <v>423</v>
      </c>
    </row>
    <row r="88" spans="2:11" x14ac:dyDescent="0.35">
      <c r="B88" s="1">
        <v>85</v>
      </c>
      <c r="C88" s="1" t="s">
        <v>2149</v>
      </c>
      <c r="D88" s="1">
        <v>152901</v>
      </c>
      <c r="E88" s="1" t="s">
        <v>508</v>
      </c>
      <c r="F88" s="1" t="s">
        <v>2142</v>
      </c>
      <c r="G88" s="3">
        <v>3.9135643039999999</v>
      </c>
      <c r="H88" s="1" t="s">
        <v>303</v>
      </c>
      <c r="I88" s="1" t="s">
        <v>509</v>
      </c>
      <c r="K88" s="1" t="s">
        <v>508</v>
      </c>
    </row>
    <row r="89" spans="2:11" x14ac:dyDescent="0.35">
      <c r="B89" s="1">
        <v>86</v>
      </c>
      <c r="C89" s="1" t="s">
        <v>2149</v>
      </c>
      <c r="D89" s="1">
        <v>152909</v>
      </c>
      <c r="E89" s="1" t="s">
        <v>511</v>
      </c>
      <c r="F89" s="1" t="s">
        <v>2142</v>
      </c>
      <c r="G89" s="3">
        <v>3.8738492830000002</v>
      </c>
      <c r="H89" s="1" t="s">
        <v>303</v>
      </c>
      <c r="I89" s="1" t="s">
        <v>512</v>
      </c>
      <c r="K89" s="1" t="s">
        <v>511</v>
      </c>
    </row>
    <row r="90" spans="2:11" x14ac:dyDescent="0.35">
      <c r="B90" s="1">
        <v>87</v>
      </c>
      <c r="C90" s="1" t="s">
        <v>2149</v>
      </c>
      <c r="D90" s="1">
        <v>161101</v>
      </c>
      <c r="E90" s="1" t="s">
        <v>425</v>
      </c>
      <c r="F90" s="1" t="s">
        <v>2142</v>
      </c>
      <c r="G90" s="3">
        <v>3.7434582029999999</v>
      </c>
      <c r="H90" s="1" t="s">
        <v>303</v>
      </c>
      <c r="I90" s="1" t="s">
        <v>514</v>
      </c>
      <c r="K90" s="1" t="s">
        <v>425</v>
      </c>
    </row>
    <row r="91" spans="2:11" x14ac:dyDescent="0.35">
      <c r="B91" s="1">
        <v>88</v>
      </c>
      <c r="C91" s="1" t="s">
        <v>2149</v>
      </c>
      <c r="D91" s="1">
        <v>161102</v>
      </c>
      <c r="E91" s="1" t="s">
        <v>427</v>
      </c>
      <c r="F91" s="1" t="s">
        <v>2142</v>
      </c>
      <c r="G91" s="3">
        <v>4.2091769120000002</v>
      </c>
      <c r="H91" s="1" t="s">
        <v>303</v>
      </c>
      <c r="I91" s="1" t="s">
        <v>516</v>
      </c>
      <c r="K91" s="1" t="s">
        <v>427</v>
      </c>
    </row>
    <row r="92" spans="2:11" x14ac:dyDescent="0.35">
      <c r="B92" s="1">
        <v>89</v>
      </c>
      <c r="C92" s="1" t="s">
        <v>2149</v>
      </c>
      <c r="D92" s="1">
        <v>161103</v>
      </c>
      <c r="E92" s="1" t="s">
        <v>429</v>
      </c>
      <c r="F92" s="1" t="s">
        <v>2142</v>
      </c>
      <c r="G92" s="3">
        <v>2.636557818</v>
      </c>
      <c r="H92" s="1" t="s">
        <v>303</v>
      </c>
      <c r="I92" s="1" t="s">
        <v>518</v>
      </c>
      <c r="K92" s="1" t="s">
        <v>429</v>
      </c>
    </row>
    <row r="93" spans="2:11" x14ac:dyDescent="0.35">
      <c r="B93" s="1">
        <v>90</v>
      </c>
      <c r="C93" s="1" t="s">
        <v>2149</v>
      </c>
      <c r="D93" s="1">
        <v>161909</v>
      </c>
      <c r="E93" s="1" t="s">
        <v>520</v>
      </c>
      <c r="F93" s="1" t="s">
        <v>2142</v>
      </c>
      <c r="G93" s="3">
        <v>2.8608545080000001</v>
      </c>
      <c r="H93" s="1" t="s">
        <v>303</v>
      </c>
      <c r="I93" s="1" t="s">
        <v>521</v>
      </c>
      <c r="K93" s="1" t="s">
        <v>520</v>
      </c>
    </row>
    <row r="94" spans="2:11" x14ac:dyDescent="0.35">
      <c r="B94" s="1">
        <v>91</v>
      </c>
      <c r="C94" s="1" t="s">
        <v>2149</v>
      </c>
      <c r="D94" s="1">
        <v>171101</v>
      </c>
      <c r="E94" s="1" t="s">
        <v>523</v>
      </c>
      <c r="F94" s="1" t="s">
        <v>2142</v>
      </c>
      <c r="G94" s="3">
        <v>3.157834603</v>
      </c>
      <c r="H94" s="1" t="s">
        <v>303</v>
      </c>
      <c r="I94" s="1" t="s">
        <v>524</v>
      </c>
      <c r="K94" s="1" t="s">
        <v>523</v>
      </c>
    </row>
    <row r="95" spans="2:11" x14ac:dyDescent="0.35">
      <c r="B95" s="1">
        <v>92</v>
      </c>
      <c r="C95" s="1" t="s">
        <v>2149</v>
      </c>
      <c r="D95" s="1">
        <v>171102</v>
      </c>
      <c r="E95" s="1" t="s">
        <v>526</v>
      </c>
      <c r="F95" s="1" t="s">
        <v>2142</v>
      </c>
      <c r="G95" s="3">
        <v>3.1182777869999998</v>
      </c>
      <c r="H95" s="1" t="s">
        <v>303</v>
      </c>
      <c r="I95" s="1" t="s">
        <v>527</v>
      </c>
      <c r="K95" s="1" t="s">
        <v>526</v>
      </c>
    </row>
    <row r="96" spans="2:11" x14ac:dyDescent="0.35">
      <c r="B96" s="1">
        <v>93</v>
      </c>
      <c r="C96" s="1" t="s">
        <v>2149</v>
      </c>
      <c r="D96" s="1">
        <v>171103</v>
      </c>
      <c r="E96" s="1" t="s">
        <v>529</v>
      </c>
      <c r="F96" s="1" t="s">
        <v>2142</v>
      </c>
      <c r="G96" s="3">
        <v>5.1586687680000001</v>
      </c>
      <c r="H96" s="1" t="s">
        <v>303</v>
      </c>
      <c r="I96" s="1" t="s">
        <v>530</v>
      </c>
      <c r="K96" s="1" t="s">
        <v>529</v>
      </c>
    </row>
    <row r="97" spans="2:11" x14ac:dyDescent="0.35">
      <c r="B97" s="1">
        <v>94</v>
      </c>
      <c r="C97" s="1" t="s">
        <v>2149</v>
      </c>
      <c r="D97" s="1">
        <v>181101</v>
      </c>
      <c r="E97" s="1" t="s">
        <v>431</v>
      </c>
      <c r="F97" s="1" t="s">
        <v>2142</v>
      </c>
      <c r="G97" s="3">
        <v>19.397808430000001</v>
      </c>
      <c r="H97" s="1" t="s">
        <v>303</v>
      </c>
      <c r="I97" s="1" t="s">
        <v>532</v>
      </c>
      <c r="K97" s="1" t="s">
        <v>431</v>
      </c>
    </row>
    <row r="98" spans="2:11" x14ac:dyDescent="0.35">
      <c r="B98" s="1">
        <v>95</v>
      </c>
      <c r="C98" s="1" t="s">
        <v>2149</v>
      </c>
      <c r="D98" s="1">
        <v>181201</v>
      </c>
      <c r="E98" s="1" t="s">
        <v>433</v>
      </c>
      <c r="F98" s="1" t="s">
        <v>2142</v>
      </c>
      <c r="G98" s="3">
        <v>15.449401760000001</v>
      </c>
      <c r="H98" s="1" t="s">
        <v>303</v>
      </c>
      <c r="I98" s="1" t="s">
        <v>534</v>
      </c>
      <c r="K98" s="1" t="s">
        <v>433</v>
      </c>
    </row>
    <row r="99" spans="2:11" x14ac:dyDescent="0.35">
      <c r="B99" s="1">
        <v>96</v>
      </c>
      <c r="C99" s="1" t="s">
        <v>2149</v>
      </c>
      <c r="D99" s="1">
        <v>181202</v>
      </c>
      <c r="E99" s="1" t="s">
        <v>435</v>
      </c>
      <c r="F99" s="1" t="s">
        <v>2142</v>
      </c>
      <c r="G99" s="3">
        <v>13.82552377</v>
      </c>
      <c r="H99" s="1" t="s">
        <v>303</v>
      </c>
      <c r="I99" s="1" t="s">
        <v>536</v>
      </c>
      <c r="K99" s="1" t="s">
        <v>435</v>
      </c>
    </row>
    <row r="100" spans="2:11" x14ac:dyDescent="0.35">
      <c r="B100" s="1">
        <v>97</v>
      </c>
      <c r="C100" s="1" t="s">
        <v>2149</v>
      </c>
      <c r="D100" s="1">
        <v>181301</v>
      </c>
      <c r="E100" s="1" t="s">
        <v>437</v>
      </c>
      <c r="F100" s="1" t="s">
        <v>2142</v>
      </c>
      <c r="G100" s="3">
        <v>7.815712574</v>
      </c>
      <c r="H100" s="1" t="s">
        <v>303</v>
      </c>
      <c r="I100" s="1" t="s">
        <v>538</v>
      </c>
      <c r="K100" s="1" t="s">
        <v>437</v>
      </c>
    </row>
    <row r="101" spans="2:11" x14ac:dyDescent="0.35">
      <c r="B101" s="1">
        <v>98</v>
      </c>
      <c r="C101" s="1" t="s">
        <v>2149</v>
      </c>
      <c r="D101" s="1">
        <v>181302</v>
      </c>
      <c r="E101" s="1" t="s">
        <v>540</v>
      </c>
      <c r="F101" s="1" t="s">
        <v>2142</v>
      </c>
      <c r="G101" s="3">
        <v>6.0538337640000002</v>
      </c>
      <c r="H101" s="1" t="s">
        <v>303</v>
      </c>
      <c r="I101" s="1" t="s">
        <v>541</v>
      </c>
      <c r="K101" s="1" t="s">
        <v>540</v>
      </c>
    </row>
    <row r="102" spans="2:11" x14ac:dyDescent="0.35">
      <c r="B102" s="1">
        <v>99</v>
      </c>
      <c r="C102" s="1" t="s">
        <v>2149</v>
      </c>
      <c r="D102" s="1">
        <v>182101</v>
      </c>
      <c r="E102" s="1" t="s">
        <v>543</v>
      </c>
      <c r="F102" s="1" t="s">
        <v>2142</v>
      </c>
      <c r="G102" s="3">
        <v>3.8252154979999999</v>
      </c>
      <c r="H102" s="1" t="s">
        <v>303</v>
      </c>
      <c r="I102" s="1" t="s">
        <v>544</v>
      </c>
      <c r="K102" s="1" t="s">
        <v>543</v>
      </c>
    </row>
    <row r="103" spans="2:11" x14ac:dyDescent="0.35">
      <c r="B103" s="1">
        <v>100</v>
      </c>
      <c r="C103" s="1" t="s">
        <v>2149</v>
      </c>
      <c r="D103" s="1">
        <v>182109</v>
      </c>
      <c r="E103" s="1" t="s">
        <v>439</v>
      </c>
      <c r="F103" s="1" t="s">
        <v>2142</v>
      </c>
      <c r="G103" s="3">
        <v>4.8422448879999997</v>
      </c>
      <c r="H103" s="1" t="s">
        <v>303</v>
      </c>
      <c r="I103" s="1" t="s">
        <v>546</v>
      </c>
      <c r="K103" s="1" t="s">
        <v>439</v>
      </c>
    </row>
    <row r="104" spans="2:11" x14ac:dyDescent="0.35">
      <c r="B104" s="1">
        <v>101</v>
      </c>
      <c r="C104" s="1" t="s">
        <v>2149</v>
      </c>
      <c r="D104" s="1">
        <v>182901</v>
      </c>
      <c r="E104" s="1" t="s">
        <v>548</v>
      </c>
      <c r="F104" s="1" t="s">
        <v>2142</v>
      </c>
      <c r="G104" s="3">
        <v>5.1103646139999999</v>
      </c>
      <c r="H104" s="1" t="s">
        <v>303</v>
      </c>
      <c r="I104" s="1" t="s">
        <v>549</v>
      </c>
      <c r="K104" s="1" t="s">
        <v>548</v>
      </c>
    </row>
    <row r="105" spans="2:11" x14ac:dyDescent="0.35">
      <c r="B105" s="1">
        <v>102</v>
      </c>
      <c r="C105" s="1" t="s">
        <v>2149</v>
      </c>
      <c r="D105" s="1">
        <v>182909</v>
      </c>
      <c r="E105" s="1" t="s">
        <v>441</v>
      </c>
      <c r="F105" s="1" t="s">
        <v>2142</v>
      </c>
      <c r="G105" s="3">
        <v>4.6241356529999997</v>
      </c>
      <c r="H105" s="1" t="s">
        <v>303</v>
      </c>
      <c r="I105" s="1" t="s">
        <v>551</v>
      </c>
      <c r="K105" s="1" t="s">
        <v>441</v>
      </c>
    </row>
    <row r="106" spans="2:11" x14ac:dyDescent="0.35">
      <c r="B106" s="1">
        <v>103</v>
      </c>
      <c r="C106" s="1" t="s">
        <v>2149</v>
      </c>
      <c r="D106" s="1">
        <v>191101</v>
      </c>
      <c r="E106" s="1" t="s">
        <v>553</v>
      </c>
      <c r="F106" s="1" t="s">
        <v>2142</v>
      </c>
      <c r="G106" s="3">
        <v>3.2618483550000001</v>
      </c>
      <c r="H106" s="1" t="s">
        <v>303</v>
      </c>
      <c r="I106" s="1" t="s">
        <v>554</v>
      </c>
      <c r="K106" s="1" t="s">
        <v>553</v>
      </c>
    </row>
    <row r="107" spans="2:11" x14ac:dyDescent="0.35">
      <c r="B107" s="1">
        <v>104</v>
      </c>
      <c r="C107" s="1" t="s">
        <v>2149</v>
      </c>
      <c r="D107" s="1">
        <v>201101</v>
      </c>
      <c r="E107" s="1" t="s">
        <v>443</v>
      </c>
      <c r="F107" s="1" t="s">
        <v>2142</v>
      </c>
      <c r="G107" s="3">
        <v>17.363025990000001</v>
      </c>
      <c r="H107" s="1" t="s">
        <v>303</v>
      </c>
      <c r="I107" s="1" t="s">
        <v>556</v>
      </c>
      <c r="K107" s="1" t="s">
        <v>443</v>
      </c>
    </row>
    <row r="108" spans="2:11" x14ac:dyDescent="0.35">
      <c r="B108" s="1">
        <v>105</v>
      </c>
      <c r="C108" s="1" t="s">
        <v>2149</v>
      </c>
      <c r="D108" s="1">
        <v>202101</v>
      </c>
      <c r="E108" s="1" t="s">
        <v>446</v>
      </c>
      <c r="F108" s="1" t="s">
        <v>2142</v>
      </c>
      <c r="G108" s="3">
        <v>21.226104190000001</v>
      </c>
      <c r="H108" s="1" t="s">
        <v>303</v>
      </c>
      <c r="I108" s="1" t="s">
        <v>558</v>
      </c>
      <c r="K108" s="1" t="s">
        <v>446</v>
      </c>
    </row>
    <row r="109" spans="2:11" x14ac:dyDescent="0.35">
      <c r="B109" s="1">
        <v>106</v>
      </c>
      <c r="C109" s="1" t="s">
        <v>2149</v>
      </c>
      <c r="D109" s="1">
        <v>202901</v>
      </c>
      <c r="E109" s="1" t="s">
        <v>449</v>
      </c>
      <c r="F109" s="1" t="s">
        <v>2142</v>
      </c>
      <c r="G109" s="3">
        <v>9.7481315389999992</v>
      </c>
      <c r="H109" s="1" t="s">
        <v>303</v>
      </c>
      <c r="I109" s="1" t="s">
        <v>560</v>
      </c>
      <c r="K109" s="1" t="s">
        <v>449</v>
      </c>
    </row>
    <row r="110" spans="2:11" x14ac:dyDescent="0.35">
      <c r="B110" s="1">
        <v>107</v>
      </c>
      <c r="C110" s="1" t="s">
        <v>2149</v>
      </c>
      <c r="D110" s="1">
        <v>202902</v>
      </c>
      <c r="E110" s="1" t="s">
        <v>452</v>
      </c>
      <c r="F110" s="1" t="s">
        <v>2142</v>
      </c>
      <c r="G110" s="3">
        <v>11.38271522</v>
      </c>
      <c r="H110" s="1" t="s">
        <v>303</v>
      </c>
      <c r="I110" s="1" t="s">
        <v>562</v>
      </c>
      <c r="K110" s="1" t="s">
        <v>452</v>
      </c>
    </row>
    <row r="111" spans="2:11" x14ac:dyDescent="0.35">
      <c r="B111" s="1">
        <v>108</v>
      </c>
      <c r="C111" s="1" t="s">
        <v>2149</v>
      </c>
      <c r="D111" s="1">
        <v>202903</v>
      </c>
      <c r="E111" s="1" t="s">
        <v>564</v>
      </c>
      <c r="F111" s="1" t="s">
        <v>2142</v>
      </c>
      <c r="G111" s="3">
        <v>14.271782200000001</v>
      </c>
      <c r="H111" s="1" t="s">
        <v>303</v>
      </c>
      <c r="I111" s="1" t="s">
        <v>565</v>
      </c>
      <c r="K111" s="1" t="s">
        <v>564</v>
      </c>
    </row>
    <row r="112" spans="2:11" x14ac:dyDescent="0.35">
      <c r="B112" s="1">
        <v>109</v>
      </c>
      <c r="C112" s="1" t="s">
        <v>2149</v>
      </c>
      <c r="D112" s="1">
        <v>202909</v>
      </c>
      <c r="E112" s="1" t="s">
        <v>454</v>
      </c>
      <c r="F112" s="1" t="s">
        <v>2142</v>
      </c>
      <c r="G112" s="3">
        <v>13.725066760000001</v>
      </c>
      <c r="H112" s="1" t="s">
        <v>303</v>
      </c>
      <c r="I112" s="1" t="s">
        <v>567</v>
      </c>
      <c r="K112" s="1" t="s">
        <v>454</v>
      </c>
    </row>
    <row r="113" spans="2:11" x14ac:dyDescent="0.35">
      <c r="B113" s="1">
        <v>110</v>
      </c>
      <c r="C113" s="1" t="s">
        <v>2149</v>
      </c>
      <c r="D113" s="1">
        <v>203101</v>
      </c>
      <c r="E113" s="1" t="s">
        <v>457</v>
      </c>
      <c r="F113" s="1" t="s">
        <v>2142</v>
      </c>
      <c r="G113" s="3">
        <v>10.4475775</v>
      </c>
      <c r="H113" s="1" t="s">
        <v>303</v>
      </c>
      <c r="I113" s="1" t="s">
        <v>569</v>
      </c>
      <c r="K113" s="1" t="s">
        <v>457</v>
      </c>
    </row>
    <row r="114" spans="2:11" x14ac:dyDescent="0.35">
      <c r="B114" s="1">
        <v>111</v>
      </c>
      <c r="C114" s="1" t="s">
        <v>2149</v>
      </c>
      <c r="D114" s="1">
        <v>203102</v>
      </c>
      <c r="E114" s="1" t="s">
        <v>460</v>
      </c>
      <c r="F114" s="1" t="s">
        <v>2142</v>
      </c>
      <c r="G114" s="3">
        <v>8.9534700649999994</v>
      </c>
      <c r="H114" s="1" t="s">
        <v>303</v>
      </c>
      <c r="I114" s="1" t="s">
        <v>571</v>
      </c>
      <c r="K114" s="1" t="s">
        <v>460</v>
      </c>
    </row>
    <row r="115" spans="2:11" x14ac:dyDescent="0.35">
      <c r="B115" s="1">
        <v>112</v>
      </c>
      <c r="C115" s="1" t="s">
        <v>2149</v>
      </c>
      <c r="D115" s="1">
        <v>203201</v>
      </c>
      <c r="E115" s="1" t="s">
        <v>463</v>
      </c>
      <c r="F115" s="1" t="s">
        <v>2142</v>
      </c>
      <c r="G115" s="3">
        <v>14.96333108</v>
      </c>
      <c r="H115" s="1" t="s">
        <v>303</v>
      </c>
      <c r="I115" s="1" t="s">
        <v>573</v>
      </c>
      <c r="K115" s="1" t="s">
        <v>463</v>
      </c>
    </row>
    <row r="116" spans="2:11" x14ac:dyDescent="0.35">
      <c r="B116" s="1">
        <v>113</v>
      </c>
      <c r="C116" s="1" t="s">
        <v>2149</v>
      </c>
      <c r="D116" s="1">
        <v>203202</v>
      </c>
      <c r="E116" s="1" t="s">
        <v>466</v>
      </c>
      <c r="F116" s="1" t="s">
        <v>2142</v>
      </c>
      <c r="G116" s="3">
        <v>10.274217849999999</v>
      </c>
      <c r="H116" s="1" t="s">
        <v>303</v>
      </c>
      <c r="I116" s="1" t="s">
        <v>575</v>
      </c>
      <c r="K116" s="1" t="s">
        <v>466</v>
      </c>
    </row>
    <row r="117" spans="2:11" x14ac:dyDescent="0.35">
      <c r="B117" s="1">
        <v>114</v>
      </c>
      <c r="C117" s="1" t="s">
        <v>2149</v>
      </c>
      <c r="D117" s="1">
        <v>203301</v>
      </c>
      <c r="E117" s="1" t="s">
        <v>468</v>
      </c>
      <c r="F117" s="1" t="s">
        <v>2142</v>
      </c>
      <c r="G117" s="3">
        <v>18.209622549999999</v>
      </c>
      <c r="H117" s="1" t="s">
        <v>303</v>
      </c>
      <c r="I117" s="1" t="s">
        <v>577</v>
      </c>
      <c r="K117" s="1" t="s">
        <v>468</v>
      </c>
    </row>
    <row r="118" spans="2:11" x14ac:dyDescent="0.35">
      <c r="B118" s="1">
        <v>115</v>
      </c>
      <c r="C118" s="1" t="s">
        <v>2149</v>
      </c>
      <c r="D118" s="1">
        <v>203901</v>
      </c>
      <c r="E118" s="1" t="s">
        <v>470</v>
      </c>
      <c r="F118" s="1" t="s">
        <v>2142</v>
      </c>
      <c r="G118" s="3">
        <v>15.329590169999999</v>
      </c>
      <c r="H118" s="1" t="s">
        <v>303</v>
      </c>
      <c r="I118" s="1" t="s">
        <v>579</v>
      </c>
      <c r="K118" s="1" t="s">
        <v>470</v>
      </c>
    </row>
    <row r="119" spans="2:11" x14ac:dyDescent="0.35">
      <c r="B119" s="1">
        <v>116</v>
      </c>
      <c r="C119" s="1" t="s">
        <v>2149</v>
      </c>
      <c r="D119" s="1">
        <v>203902</v>
      </c>
      <c r="E119" s="1" t="s">
        <v>472</v>
      </c>
      <c r="F119" s="1" t="s">
        <v>2142</v>
      </c>
      <c r="G119" s="3">
        <v>6.2149784070000003</v>
      </c>
      <c r="H119" s="1" t="s">
        <v>303</v>
      </c>
      <c r="I119" s="1" t="s">
        <v>581</v>
      </c>
      <c r="K119" s="1" t="s">
        <v>472</v>
      </c>
    </row>
    <row r="120" spans="2:11" x14ac:dyDescent="0.35">
      <c r="B120" s="1">
        <v>117</v>
      </c>
      <c r="C120" s="1" t="s">
        <v>2149</v>
      </c>
      <c r="D120" s="1">
        <v>203903</v>
      </c>
      <c r="E120" s="1" t="s">
        <v>474</v>
      </c>
      <c r="F120" s="1" t="s">
        <v>2142</v>
      </c>
      <c r="G120" s="3">
        <v>10.18046045</v>
      </c>
      <c r="H120" s="1" t="s">
        <v>303</v>
      </c>
      <c r="I120" s="1" t="s">
        <v>583</v>
      </c>
      <c r="K120" s="1" t="s">
        <v>474</v>
      </c>
    </row>
    <row r="121" spans="2:11" x14ac:dyDescent="0.35">
      <c r="B121" s="1">
        <v>118</v>
      </c>
      <c r="C121" s="1" t="s">
        <v>2149</v>
      </c>
      <c r="D121" s="1">
        <v>203904</v>
      </c>
      <c r="E121" s="1" t="s">
        <v>476</v>
      </c>
      <c r="F121" s="1" t="s">
        <v>2142</v>
      </c>
      <c r="G121" s="3">
        <v>13.63408562</v>
      </c>
      <c r="H121" s="1" t="s">
        <v>303</v>
      </c>
      <c r="I121" s="1" t="s">
        <v>585</v>
      </c>
      <c r="K121" s="1" t="s">
        <v>476</v>
      </c>
    </row>
    <row r="122" spans="2:11" x14ac:dyDescent="0.35">
      <c r="B122" s="1">
        <v>119</v>
      </c>
      <c r="C122" s="1" t="s">
        <v>2149</v>
      </c>
      <c r="D122" s="1">
        <v>203909</v>
      </c>
      <c r="E122" s="1" t="s">
        <v>479</v>
      </c>
      <c r="F122" s="1" t="s">
        <v>2142</v>
      </c>
      <c r="G122" s="3">
        <v>9.7038342499999999</v>
      </c>
      <c r="H122" s="1" t="s">
        <v>303</v>
      </c>
      <c r="I122" s="1" t="s">
        <v>587</v>
      </c>
      <c r="K122" s="1" t="s">
        <v>479</v>
      </c>
    </row>
    <row r="123" spans="2:11" x14ac:dyDescent="0.35">
      <c r="B123" s="1">
        <v>120</v>
      </c>
      <c r="C123" s="1" t="s">
        <v>2149</v>
      </c>
      <c r="D123" s="1">
        <v>204101</v>
      </c>
      <c r="E123" s="1" t="s">
        <v>481</v>
      </c>
      <c r="F123" s="1" t="s">
        <v>2142</v>
      </c>
      <c r="G123" s="3">
        <v>7.9793427729999999</v>
      </c>
      <c r="H123" s="1" t="s">
        <v>303</v>
      </c>
      <c r="I123" s="1" t="s">
        <v>589</v>
      </c>
      <c r="K123" s="1" t="s">
        <v>481</v>
      </c>
    </row>
    <row r="124" spans="2:11" x14ac:dyDescent="0.35">
      <c r="B124" s="1">
        <v>121</v>
      </c>
      <c r="C124" s="1" t="s">
        <v>2149</v>
      </c>
      <c r="D124" s="1">
        <v>204102</v>
      </c>
      <c r="E124" s="1" t="s">
        <v>483</v>
      </c>
      <c r="F124" s="1" t="s">
        <v>2142</v>
      </c>
      <c r="G124" s="3">
        <v>8.9796314499999994</v>
      </c>
      <c r="H124" s="1" t="s">
        <v>303</v>
      </c>
      <c r="I124" s="1" t="s">
        <v>591</v>
      </c>
      <c r="K124" s="1" t="s">
        <v>483</v>
      </c>
    </row>
    <row r="125" spans="2:11" x14ac:dyDescent="0.35">
      <c r="B125" s="1">
        <v>122</v>
      </c>
      <c r="C125" s="1" t="s">
        <v>2149</v>
      </c>
      <c r="D125" s="1">
        <v>204103</v>
      </c>
      <c r="E125" s="1" t="s">
        <v>485</v>
      </c>
      <c r="F125" s="1" t="s">
        <v>2142</v>
      </c>
      <c r="G125" s="3">
        <v>7.8838886050000001</v>
      </c>
      <c r="H125" s="1" t="s">
        <v>303</v>
      </c>
      <c r="I125" s="1" t="s">
        <v>593</v>
      </c>
      <c r="K125" s="1" t="s">
        <v>485</v>
      </c>
    </row>
    <row r="126" spans="2:11" x14ac:dyDescent="0.35">
      <c r="B126" s="1">
        <v>123</v>
      </c>
      <c r="C126" s="1" t="s">
        <v>2149</v>
      </c>
      <c r="D126" s="1">
        <v>204109</v>
      </c>
      <c r="E126" s="1" t="s">
        <v>487</v>
      </c>
      <c r="F126" s="1" t="s">
        <v>2142</v>
      </c>
      <c r="G126" s="3">
        <v>8.9628115600000005</v>
      </c>
      <c r="H126" s="1" t="s">
        <v>303</v>
      </c>
      <c r="I126" s="1" t="s">
        <v>595</v>
      </c>
      <c r="K126" s="1" t="s">
        <v>487</v>
      </c>
    </row>
    <row r="127" spans="2:11" x14ac:dyDescent="0.35">
      <c r="B127" s="1">
        <v>124</v>
      </c>
      <c r="C127" s="1" t="s">
        <v>2149</v>
      </c>
      <c r="D127" s="1">
        <v>205101</v>
      </c>
      <c r="E127" s="1" t="s">
        <v>489</v>
      </c>
      <c r="F127" s="1" t="s">
        <v>2142</v>
      </c>
      <c r="G127" s="3">
        <v>16.627004509999999</v>
      </c>
      <c r="H127" s="1" t="s">
        <v>303</v>
      </c>
      <c r="I127" s="1" t="s">
        <v>597</v>
      </c>
      <c r="K127" s="1" t="s">
        <v>489</v>
      </c>
    </row>
    <row r="128" spans="2:11" x14ac:dyDescent="0.35">
      <c r="B128" s="1">
        <v>125</v>
      </c>
      <c r="C128" s="1" t="s">
        <v>2149</v>
      </c>
      <c r="D128" s="1">
        <v>205102</v>
      </c>
      <c r="E128" s="1" t="s">
        <v>492</v>
      </c>
      <c r="F128" s="1" t="s">
        <v>2142</v>
      </c>
      <c r="G128" s="3">
        <v>11.67858511</v>
      </c>
      <c r="H128" s="1" t="s">
        <v>303</v>
      </c>
      <c r="I128" s="1" t="s">
        <v>599</v>
      </c>
      <c r="K128" s="1" t="s">
        <v>492</v>
      </c>
    </row>
    <row r="129" spans="2:11" x14ac:dyDescent="0.35">
      <c r="B129" s="1">
        <v>126</v>
      </c>
      <c r="C129" s="1" t="s">
        <v>2149</v>
      </c>
      <c r="D129" s="1">
        <v>206101</v>
      </c>
      <c r="E129" s="1" t="s">
        <v>601</v>
      </c>
      <c r="F129" s="1" t="s">
        <v>2142</v>
      </c>
      <c r="G129" s="3">
        <v>3.0184124639999999</v>
      </c>
      <c r="H129" s="1" t="s">
        <v>303</v>
      </c>
      <c r="I129" s="1" t="s">
        <v>602</v>
      </c>
      <c r="K129" s="1" t="s">
        <v>601</v>
      </c>
    </row>
    <row r="130" spans="2:11" x14ac:dyDescent="0.35">
      <c r="B130" s="1">
        <v>127</v>
      </c>
      <c r="C130" s="1" t="s">
        <v>2149</v>
      </c>
      <c r="D130" s="1">
        <v>207101</v>
      </c>
      <c r="E130" s="1" t="s">
        <v>494</v>
      </c>
      <c r="F130" s="1" t="s">
        <v>2142</v>
      </c>
      <c r="G130" s="3">
        <v>5.4597744280000002</v>
      </c>
      <c r="H130" s="1" t="s">
        <v>303</v>
      </c>
      <c r="I130" s="1" t="s">
        <v>604</v>
      </c>
      <c r="K130" s="1" t="s">
        <v>494</v>
      </c>
    </row>
    <row r="131" spans="2:11" x14ac:dyDescent="0.35">
      <c r="B131" s="1">
        <v>128</v>
      </c>
      <c r="C131" s="1" t="s">
        <v>2149</v>
      </c>
      <c r="D131" s="1">
        <v>207102</v>
      </c>
      <c r="E131" s="1" t="s">
        <v>496</v>
      </c>
      <c r="F131" s="1" t="s">
        <v>2142</v>
      </c>
      <c r="G131" s="3">
        <v>4.3213884560000002</v>
      </c>
      <c r="H131" s="1" t="s">
        <v>303</v>
      </c>
      <c r="I131" s="1" t="s">
        <v>606</v>
      </c>
      <c r="K131" s="1" t="s">
        <v>496</v>
      </c>
    </row>
    <row r="132" spans="2:11" x14ac:dyDescent="0.35">
      <c r="B132" s="1">
        <v>129</v>
      </c>
      <c r="C132" s="1" t="s">
        <v>2149</v>
      </c>
      <c r="D132" s="1">
        <v>207201</v>
      </c>
      <c r="E132" s="1" t="s">
        <v>499</v>
      </c>
      <c r="F132" s="1" t="s">
        <v>2142</v>
      </c>
      <c r="G132" s="3">
        <v>6.2846795789999996</v>
      </c>
      <c r="H132" s="1" t="s">
        <v>303</v>
      </c>
      <c r="I132" s="1" t="s">
        <v>608</v>
      </c>
      <c r="K132" s="1" t="s">
        <v>499</v>
      </c>
    </row>
    <row r="133" spans="2:11" x14ac:dyDescent="0.35">
      <c r="B133" s="1">
        <v>130</v>
      </c>
      <c r="C133" s="1" t="s">
        <v>2149</v>
      </c>
      <c r="D133" s="1">
        <v>207202</v>
      </c>
      <c r="E133" s="1" t="s">
        <v>501</v>
      </c>
      <c r="F133" s="1" t="s">
        <v>2142</v>
      </c>
      <c r="G133" s="3">
        <v>5.6364924820000004</v>
      </c>
      <c r="H133" s="1" t="s">
        <v>303</v>
      </c>
      <c r="I133" s="1" t="s">
        <v>610</v>
      </c>
      <c r="K133" s="1" t="s">
        <v>501</v>
      </c>
    </row>
    <row r="134" spans="2:11" x14ac:dyDescent="0.35">
      <c r="B134" s="1">
        <v>131</v>
      </c>
      <c r="C134" s="1" t="s">
        <v>2149</v>
      </c>
      <c r="D134" s="1">
        <v>207301</v>
      </c>
      <c r="E134" s="1" t="s">
        <v>503</v>
      </c>
      <c r="F134" s="1" t="s">
        <v>2142</v>
      </c>
      <c r="G134" s="3">
        <v>6.5502770589999999</v>
      </c>
      <c r="H134" s="1" t="s">
        <v>303</v>
      </c>
      <c r="I134" s="1" t="s">
        <v>612</v>
      </c>
      <c r="K134" s="1" t="s">
        <v>503</v>
      </c>
    </row>
    <row r="135" spans="2:11" x14ac:dyDescent="0.35">
      <c r="B135" s="1">
        <v>132</v>
      </c>
      <c r="C135" s="1" t="s">
        <v>2149</v>
      </c>
      <c r="D135" s="1">
        <v>207401</v>
      </c>
      <c r="E135" s="1" t="s">
        <v>505</v>
      </c>
      <c r="F135" s="1" t="s">
        <v>2142</v>
      </c>
      <c r="G135" s="3">
        <v>7.5618100459999997</v>
      </c>
      <c r="H135" s="1" t="s">
        <v>303</v>
      </c>
      <c r="I135" s="1" t="s">
        <v>614</v>
      </c>
      <c r="K135" s="1" t="s">
        <v>505</v>
      </c>
    </row>
    <row r="136" spans="2:11" x14ac:dyDescent="0.35">
      <c r="B136" s="1">
        <v>133</v>
      </c>
      <c r="C136" s="1" t="s">
        <v>2149</v>
      </c>
      <c r="D136" s="1">
        <v>207901</v>
      </c>
      <c r="E136" s="1" t="s">
        <v>507</v>
      </c>
      <c r="F136" s="1" t="s">
        <v>2142</v>
      </c>
      <c r="G136" s="3">
        <v>6.1509415589999996</v>
      </c>
      <c r="H136" s="1" t="s">
        <v>303</v>
      </c>
      <c r="I136" s="1" t="s">
        <v>616</v>
      </c>
      <c r="K136" s="1" t="s">
        <v>507</v>
      </c>
    </row>
    <row r="137" spans="2:11" x14ac:dyDescent="0.35">
      <c r="B137" s="1">
        <v>134</v>
      </c>
      <c r="C137" s="1" t="s">
        <v>2149</v>
      </c>
      <c r="D137" s="1">
        <v>207909</v>
      </c>
      <c r="E137" s="1" t="s">
        <v>510</v>
      </c>
      <c r="F137" s="1" t="s">
        <v>2142</v>
      </c>
      <c r="G137" s="3">
        <v>7.4116900340000003</v>
      </c>
      <c r="H137" s="1" t="s">
        <v>303</v>
      </c>
      <c r="I137" s="1" t="s">
        <v>618</v>
      </c>
      <c r="K137" s="1" t="s">
        <v>510</v>
      </c>
    </row>
    <row r="138" spans="2:11" x14ac:dyDescent="0.35">
      <c r="B138" s="1">
        <v>135</v>
      </c>
      <c r="C138" s="1" t="s">
        <v>2149</v>
      </c>
      <c r="D138" s="1">
        <v>211101</v>
      </c>
      <c r="E138" s="1" t="s">
        <v>513</v>
      </c>
      <c r="F138" s="1" t="s">
        <v>2142</v>
      </c>
      <c r="G138" s="3">
        <v>8.6042769959999994</v>
      </c>
      <c r="H138" s="1" t="s">
        <v>303</v>
      </c>
      <c r="I138" s="1" t="s">
        <v>620</v>
      </c>
      <c r="K138" s="1" t="s">
        <v>513</v>
      </c>
    </row>
    <row r="139" spans="2:11" x14ac:dyDescent="0.35">
      <c r="B139" s="1">
        <v>136</v>
      </c>
      <c r="C139" s="1" t="s">
        <v>2149</v>
      </c>
      <c r="D139" s="1">
        <v>212101</v>
      </c>
      <c r="E139" s="1" t="s">
        <v>515</v>
      </c>
      <c r="F139" s="1" t="s">
        <v>2142</v>
      </c>
      <c r="G139" s="3">
        <v>21.539012</v>
      </c>
      <c r="H139" s="1" t="s">
        <v>303</v>
      </c>
      <c r="I139" s="1" t="s">
        <v>622</v>
      </c>
      <c r="K139" s="1" t="s">
        <v>515</v>
      </c>
    </row>
    <row r="140" spans="2:11" x14ac:dyDescent="0.35">
      <c r="B140" s="1">
        <v>137</v>
      </c>
      <c r="C140" s="1" t="s">
        <v>2149</v>
      </c>
      <c r="D140" s="1">
        <v>212102</v>
      </c>
      <c r="E140" s="1" t="s">
        <v>624</v>
      </c>
      <c r="F140" s="1" t="s">
        <v>2142</v>
      </c>
      <c r="G140" s="3">
        <v>4.2456242370000004</v>
      </c>
      <c r="H140" s="1" t="s">
        <v>303</v>
      </c>
      <c r="I140" s="1" t="s">
        <v>625</v>
      </c>
      <c r="K140" s="1" t="s">
        <v>624</v>
      </c>
    </row>
    <row r="141" spans="2:11" x14ac:dyDescent="0.35">
      <c r="B141" s="1">
        <v>138</v>
      </c>
      <c r="C141" s="1" t="s">
        <v>2149</v>
      </c>
      <c r="D141" s="1">
        <v>221101</v>
      </c>
      <c r="E141" s="1" t="s">
        <v>517</v>
      </c>
      <c r="F141" s="1" t="s">
        <v>2142</v>
      </c>
      <c r="G141" s="3">
        <v>4.7146005869999996</v>
      </c>
      <c r="H141" s="1" t="s">
        <v>303</v>
      </c>
      <c r="I141" s="1" t="s">
        <v>627</v>
      </c>
      <c r="K141" s="1" t="s">
        <v>517</v>
      </c>
    </row>
    <row r="142" spans="2:11" x14ac:dyDescent="0.35">
      <c r="B142" s="1">
        <v>139</v>
      </c>
      <c r="C142" s="1" t="s">
        <v>2149</v>
      </c>
      <c r="D142" s="1">
        <v>231101</v>
      </c>
      <c r="E142" s="1" t="s">
        <v>629</v>
      </c>
      <c r="F142" s="1" t="s">
        <v>2142</v>
      </c>
      <c r="G142" s="3">
        <v>7.1372959920000003</v>
      </c>
      <c r="H142" s="1" t="s">
        <v>303</v>
      </c>
      <c r="I142" s="1" t="s">
        <v>630</v>
      </c>
      <c r="K142" s="1" t="s">
        <v>629</v>
      </c>
    </row>
    <row r="143" spans="2:11" x14ac:dyDescent="0.35">
      <c r="B143" s="1">
        <v>140</v>
      </c>
      <c r="C143" s="1" t="s">
        <v>2149</v>
      </c>
      <c r="D143" s="1">
        <v>231901</v>
      </c>
      <c r="E143" s="1" t="s">
        <v>519</v>
      </c>
      <c r="F143" s="1" t="s">
        <v>2142</v>
      </c>
      <c r="G143" s="3">
        <v>3.3600760940000001</v>
      </c>
      <c r="H143" s="1" t="s">
        <v>303</v>
      </c>
      <c r="I143" s="1" t="s">
        <v>632</v>
      </c>
      <c r="K143" s="1" t="s">
        <v>519</v>
      </c>
    </row>
    <row r="144" spans="2:11" x14ac:dyDescent="0.35">
      <c r="B144" s="1">
        <v>141</v>
      </c>
      <c r="C144" s="1" t="s">
        <v>2149</v>
      </c>
      <c r="D144" s="1">
        <v>231902</v>
      </c>
      <c r="E144" s="1" t="s">
        <v>522</v>
      </c>
      <c r="F144" s="1" t="s">
        <v>2142</v>
      </c>
      <c r="G144" s="3">
        <v>4.3455625590000002</v>
      </c>
      <c r="H144" s="1" t="s">
        <v>303</v>
      </c>
      <c r="I144" s="1" t="s">
        <v>634</v>
      </c>
      <c r="K144" s="1" t="s">
        <v>522</v>
      </c>
    </row>
    <row r="145" spans="2:11" x14ac:dyDescent="0.35">
      <c r="B145" s="1">
        <v>142</v>
      </c>
      <c r="C145" s="1" t="s">
        <v>2149</v>
      </c>
      <c r="D145" s="1">
        <v>231909</v>
      </c>
      <c r="E145" s="1" t="s">
        <v>525</v>
      </c>
      <c r="F145" s="1" t="s">
        <v>2142</v>
      </c>
      <c r="G145" s="3">
        <v>4.5637617209999997</v>
      </c>
      <c r="H145" s="1" t="s">
        <v>303</v>
      </c>
      <c r="I145" s="1" t="s">
        <v>636</v>
      </c>
      <c r="K145" s="1" t="s">
        <v>525</v>
      </c>
    </row>
    <row r="146" spans="2:11" x14ac:dyDescent="0.35">
      <c r="B146" s="1">
        <v>143</v>
      </c>
      <c r="C146" s="1" t="s">
        <v>2149</v>
      </c>
      <c r="D146" s="1">
        <v>241101</v>
      </c>
      <c r="E146" s="1" t="s">
        <v>528</v>
      </c>
      <c r="F146" s="1" t="s">
        <v>2142</v>
      </c>
      <c r="G146" s="3">
        <v>3.1370281979999999</v>
      </c>
      <c r="H146" s="1" t="s">
        <v>303</v>
      </c>
      <c r="I146" s="1" t="s">
        <v>638</v>
      </c>
      <c r="K146" s="1" t="s">
        <v>528</v>
      </c>
    </row>
    <row r="147" spans="2:11" x14ac:dyDescent="0.35">
      <c r="B147" s="1">
        <v>144</v>
      </c>
      <c r="C147" s="1" t="s">
        <v>2149</v>
      </c>
      <c r="D147" s="1">
        <v>241201</v>
      </c>
      <c r="E147" s="1" t="s">
        <v>531</v>
      </c>
      <c r="F147" s="1" t="s">
        <v>2142</v>
      </c>
      <c r="G147" s="3">
        <v>6.7330647299999997</v>
      </c>
      <c r="H147" s="1" t="s">
        <v>303</v>
      </c>
      <c r="I147" s="1" t="s">
        <v>640</v>
      </c>
      <c r="K147" s="1" t="s">
        <v>531</v>
      </c>
    </row>
    <row r="148" spans="2:11" x14ac:dyDescent="0.35">
      <c r="B148" s="1">
        <v>145</v>
      </c>
      <c r="C148" s="1" t="s">
        <v>2149</v>
      </c>
      <c r="D148" s="1">
        <v>241202</v>
      </c>
      <c r="E148" s="1" t="s">
        <v>533</v>
      </c>
      <c r="F148" s="1" t="s">
        <v>2142</v>
      </c>
      <c r="G148" s="3">
        <v>3.1999298729999999</v>
      </c>
      <c r="H148" s="1" t="s">
        <v>303</v>
      </c>
      <c r="I148" s="1" t="s">
        <v>642</v>
      </c>
      <c r="K148" s="1" t="s">
        <v>533</v>
      </c>
    </row>
    <row r="149" spans="2:11" x14ac:dyDescent="0.35">
      <c r="B149" s="1">
        <v>146</v>
      </c>
      <c r="C149" s="1" t="s">
        <v>2149</v>
      </c>
      <c r="D149" s="1">
        <v>251101</v>
      </c>
      <c r="E149" s="1" t="s">
        <v>535</v>
      </c>
      <c r="F149" s="1" t="s">
        <v>2142</v>
      </c>
      <c r="G149" s="3">
        <v>5.8071785419999999</v>
      </c>
      <c r="H149" s="1" t="s">
        <v>303</v>
      </c>
      <c r="I149" s="1" t="s">
        <v>644</v>
      </c>
      <c r="K149" s="1" t="s">
        <v>535</v>
      </c>
    </row>
    <row r="150" spans="2:11" x14ac:dyDescent="0.35">
      <c r="B150" s="1">
        <v>147</v>
      </c>
      <c r="C150" s="1" t="s">
        <v>2149</v>
      </c>
      <c r="D150" s="1">
        <v>251201</v>
      </c>
      <c r="E150" s="1" t="s">
        <v>537</v>
      </c>
      <c r="F150" s="1" t="s">
        <v>2142</v>
      </c>
      <c r="G150" s="3">
        <v>9.6420601730000008</v>
      </c>
      <c r="H150" s="1" t="s">
        <v>303</v>
      </c>
      <c r="I150" s="1" t="s">
        <v>646</v>
      </c>
      <c r="K150" s="1" t="s">
        <v>537</v>
      </c>
    </row>
    <row r="151" spans="2:11" x14ac:dyDescent="0.35">
      <c r="B151" s="1">
        <v>148</v>
      </c>
      <c r="C151" s="1" t="s">
        <v>2149</v>
      </c>
      <c r="D151" s="1">
        <v>251909</v>
      </c>
      <c r="E151" s="1" t="s">
        <v>539</v>
      </c>
      <c r="F151" s="1" t="s">
        <v>2142</v>
      </c>
      <c r="G151" s="3">
        <v>6.1611823469999996</v>
      </c>
      <c r="H151" s="1" t="s">
        <v>303</v>
      </c>
      <c r="I151" s="1" t="s">
        <v>648</v>
      </c>
      <c r="K151" s="1" t="s">
        <v>539</v>
      </c>
    </row>
    <row r="152" spans="2:11" x14ac:dyDescent="0.35">
      <c r="B152" s="1">
        <v>149</v>
      </c>
      <c r="C152" s="1" t="s">
        <v>2149</v>
      </c>
      <c r="D152" s="1">
        <v>252101</v>
      </c>
      <c r="E152" s="1" t="s">
        <v>542</v>
      </c>
      <c r="F152" s="1" t="s">
        <v>2142</v>
      </c>
      <c r="G152" s="3">
        <v>137.70692829999999</v>
      </c>
      <c r="H152" s="1" t="s">
        <v>303</v>
      </c>
      <c r="I152" s="1" t="s">
        <v>650</v>
      </c>
      <c r="K152" s="1" t="s">
        <v>542</v>
      </c>
    </row>
    <row r="153" spans="2:11" x14ac:dyDescent="0.35">
      <c r="B153" s="1">
        <v>150</v>
      </c>
      <c r="C153" s="1" t="s">
        <v>2149</v>
      </c>
      <c r="D153" s="1">
        <v>252201</v>
      </c>
      <c r="E153" s="1" t="s">
        <v>545</v>
      </c>
      <c r="F153" s="1" t="s">
        <v>2142</v>
      </c>
      <c r="G153" s="3">
        <v>27.296356360000001</v>
      </c>
      <c r="H153" s="1" t="s">
        <v>303</v>
      </c>
      <c r="I153" s="1" t="s">
        <v>652</v>
      </c>
      <c r="K153" s="1" t="s">
        <v>545</v>
      </c>
    </row>
    <row r="154" spans="2:11" x14ac:dyDescent="0.35">
      <c r="B154" s="1">
        <v>151</v>
      </c>
      <c r="C154" s="1" t="s">
        <v>2149</v>
      </c>
      <c r="D154" s="1">
        <v>252301</v>
      </c>
      <c r="E154" s="1" t="s">
        <v>547</v>
      </c>
      <c r="F154" s="1" t="s">
        <v>2142</v>
      </c>
      <c r="G154" s="3">
        <v>10.45348379</v>
      </c>
      <c r="H154" s="1" t="s">
        <v>303</v>
      </c>
      <c r="I154" s="1" t="s">
        <v>654</v>
      </c>
      <c r="K154" s="1" t="s">
        <v>547</v>
      </c>
    </row>
    <row r="155" spans="2:11" x14ac:dyDescent="0.35">
      <c r="B155" s="1">
        <v>152</v>
      </c>
      <c r="C155" s="1" t="s">
        <v>2149</v>
      </c>
      <c r="D155" s="1">
        <v>253101</v>
      </c>
      <c r="E155" s="1" t="s">
        <v>656</v>
      </c>
      <c r="F155" s="1" t="s">
        <v>2142</v>
      </c>
      <c r="G155" s="3">
        <v>7.3060403660000004</v>
      </c>
      <c r="H155" s="1" t="s">
        <v>303</v>
      </c>
      <c r="I155" s="1" t="s">
        <v>657</v>
      </c>
      <c r="K155" s="1" t="s">
        <v>656</v>
      </c>
    </row>
    <row r="156" spans="2:11" x14ac:dyDescent="0.35">
      <c r="B156" s="1">
        <v>153</v>
      </c>
      <c r="C156" s="1" t="s">
        <v>2149</v>
      </c>
      <c r="D156" s="1">
        <v>259901</v>
      </c>
      <c r="E156" s="1" t="s">
        <v>550</v>
      </c>
      <c r="F156" s="1" t="s">
        <v>2142</v>
      </c>
      <c r="G156" s="3">
        <v>10.240038159999999</v>
      </c>
      <c r="H156" s="1" t="s">
        <v>303</v>
      </c>
      <c r="I156" s="1" t="s">
        <v>659</v>
      </c>
      <c r="K156" s="1" t="s">
        <v>550</v>
      </c>
    </row>
    <row r="157" spans="2:11" x14ac:dyDescent="0.35">
      <c r="B157" s="1">
        <v>154</v>
      </c>
      <c r="C157" s="1" t="s">
        <v>2149</v>
      </c>
      <c r="D157" s="1">
        <v>259902</v>
      </c>
      <c r="E157" s="1" t="s">
        <v>552</v>
      </c>
      <c r="F157" s="1" t="s">
        <v>2142</v>
      </c>
      <c r="G157" s="3">
        <v>10.86890865</v>
      </c>
      <c r="H157" s="1" t="s">
        <v>303</v>
      </c>
      <c r="I157" s="1" t="s">
        <v>661</v>
      </c>
      <c r="K157" s="1" t="s">
        <v>552</v>
      </c>
    </row>
    <row r="158" spans="2:11" x14ac:dyDescent="0.35">
      <c r="B158" s="1">
        <v>155</v>
      </c>
      <c r="C158" s="1" t="s">
        <v>2149</v>
      </c>
      <c r="D158" s="1">
        <v>259903</v>
      </c>
      <c r="E158" s="1" t="s">
        <v>663</v>
      </c>
      <c r="F158" s="1" t="s">
        <v>2142</v>
      </c>
      <c r="G158" s="3">
        <v>8.4514953150000007</v>
      </c>
      <c r="H158" s="1" t="s">
        <v>303</v>
      </c>
      <c r="I158" s="1" t="s">
        <v>664</v>
      </c>
      <c r="K158" s="1" t="s">
        <v>663</v>
      </c>
    </row>
    <row r="159" spans="2:11" x14ac:dyDescent="0.35">
      <c r="B159" s="1">
        <v>156</v>
      </c>
      <c r="C159" s="1" t="s">
        <v>2149</v>
      </c>
      <c r="D159" s="1">
        <v>259904</v>
      </c>
      <c r="E159" s="1" t="s">
        <v>555</v>
      </c>
      <c r="F159" s="1" t="s">
        <v>2142</v>
      </c>
      <c r="G159" s="3">
        <v>6.2451023470000004</v>
      </c>
      <c r="H159" s="1" t="s">
        <v>303</v>
      </c>
      <c r="I159" s="1" t="s">
        <v>666</v>
      </c>
      <c r="K159" s="1" t="s">
        <v>555</v>
      </c>
    </row>
    <row r="160" spans="2:11" x14ac:dyDescent="0.35">
      <c r="B160" s="1">
        <v>157</v>
      </c>
      <c r="C160" s="1" t="s">
        <v>2149</v>
      </c>
      <c r="D160" s="1">
        <v>259909</v>
      </c>
      <c r="E160" s="1" t="s">
        <v>557</v>
      </c>
      <c r="F160" s="1" t="s">
        <v>2142</v>
      </c>
      <c r="G160" s="3">
        <v>7.1495828020000003</v>
      </c>
      <c r="H160" s="1" t="s">
        <v>303</v>
      </c>
      <c r="I160" s="1" t="s">
        <v>668</v>
      </c>
      <c r="K160" s="1" t="s">
        <v>557</v>
      </c>
    </row>
    <row r="161" spans="2:11" x14ac:dyDescent="0.35">
      <c r="B161" s="1">
        <v>158</v>
      </c>
      <c r="C161" s="1" t="s">
        <v>2149</v>
      </c>
      <c r="D161" s="1">
        <v>261101</v>
      </c>
      <c r="E161" s="1" t="s">
        <v>559</v>
      </c>
      <c r="F161" s="1" t="s">
        <v>2142</v>
      </c>
      <c r="G161" s="3">
        <v>72.58844311</v>
      </c>
      <c r="H161" s="1" t="s">
        <v>303</v>
      </c>
      <c r="I161" s="1" t="s">
        <v>670</v>
      </c>
      <c r="K161" s="1" t="s">
        <v>559</v>
      </c>
    </row>
    <row r="162" spans="2:11" x14ac:dyDescent="0.35">
      <c r="B162" s="1">
        <v>159</v>
      </c>
      <c r="C162" s="1" t="s">
        <v>2149</v>
      </c>
      <c r="D162" s="1">
        <v>261102</v>
      </c>
      <c r="E162" s="1" t="s">
        <v>561</v>
      </c>
      <c r="F162" s="1" t="s">
        <v>2142</v>
      </c>
      <c r="G162" s="3">
        <v>19.19185281</v>
      </c>
      <c r="H162" s="1" t="s">
        <v>303</v>
      </c>
      <c r="I162" s="1" t="s">
        <v>672</v>
      </c>
      <c r="K162" s="1" t="s">
        <v>561</v>
      </c>
    </row>
    <row r="163" spans="2:11" x14ac:dyDescent="0.35">
      <c r="B163" s="1">
        <v>160</v>
      </c>
      <c r="C163" s="1" t="s">
        <v>2149</v>
      </c>
      <c r="D163" s="1">
        <v>261103</v>
      </c>
      <c r="E163" s="1" t="s">
        <v>563</v>
      </c>
      <c r="F163" s="1" t="s">
        <v>2142</v>
      </c>
      <c r="G163" s="3">
        <v>45.49543602</v>
      </c>
      <c r="H163" s="1" t="s">
        <v>303</v>
      </c>
      <c r="I163" s="1" t="s">
        <v>674</v>
      </c>
      <c r="K163" s="1" t="s">
        <v>563</v>
      </c>
    </row>
    <row r="164" spans="2:11" x14ac:dyDescent="0.35">
      <c r="B164" s="1">
        <v>161</v>
      </c>
      <c r="C164" s="1" t="s">
        <v>2149</v>
      </c>
      <c r="D164" s="1">
        <v>261104</v>
      </c>
      <c r="E164" s="1" t="s">
        <v>566</v>
      </c>
      <c r="F164" s="1" t="s">
        <v>2142</v>
      </c>
      <c r="G164" s="3">
        <v>14.32808404</v>
      </c>
      <c r="H164" s="1" t="s">
        <v>303</v>
      </c>
      <c r="I164" s="1" t="s">
        <v>676</v>
      </c>
      <c r="K164" s="1" t="s">
        <v>566</v>
      </c>
    </row>
    <row r="165" spans="2:11" x14ac:dyDescent="0.35">
      <c r="B165" s="1">
        <v>162</v>
      </c>
      <c r="C165" s="1" t="s">
        <v>2149</v>
      </c>
      <c r="D165" s="1">
        <v>2612011</v>
      </c>
      <c r="E165" s="1" t="s">
        <v>678</v>
      </c>
      <c r="F165" s="1" t="s">
        <v>2142</v>
      </c>
      <c r="G165" s="3">
        <v>0</v>
      </c>
      <c r="H165" s="1" t="s">
        <v>303</v>
      </c>
      <c r="I165" s="1" t="s">
        <v>679</v>
      </c>
      <c r="K165" s="1" t="s">
        <v>678</v>
      </c>
    </row>
    <row r="166" spans="2:11" x14ac:dyDescent="0.35">
      <c r="B166" s="1">
        <v>163</v>
      </c>
      <c r="C166" s="1" t="s">
        <v>2149</v>
      </c>
      <c r="D166" s="1">
        <v>262101</v>
      </c>
      <c r="E166" s="1" t="s">
        <v>568</v>
      </c>
      <c r="F166" s="1" t="s">
        <v>2142</v>
      </c>
      <c r="G166" s="3">
        <v>26.795082090000001</v>
      </c>
      <c r="H166" s="1" t="s">
        <v>303</v>
      </c>
      <c r="I166" s="1" t="s">
        <v>681</v>
      </c>
      <c r="K166" s="1" t="s">
        <v>568</v>
      </c>
    </row>
    <row r="167" spans="2:11" x14ac:dyDescent="0.35">
      <c r="B167" s="1">
        <v>164</v>
      </c>
      <c r="C167" s="1" t="s">
        <v>2149</v>
      </c>
      <c r="D167" s="1">
        <v>262201</v>
      </c>
      <c r="E167" s="1" t="s">
        <v>570</v>
      </c>
      <c r="F167" s="1" t="s">
        <v>2142</v>
      </c>
      <c r="G167" s="3">
        <v>17.964510229999998</v>
      </c>
      <c r="H167" s="1" t="s">
        <v>303</v>
      </c>
      <c r="I167" s="1" t="s">
        <v>683</v>
      </c>
      <c r="K167" s="1" t="s">
        <v>570</v>
      </c>
    </row>
    <row r="168" spans="2:11" x14ac:dyDescent="0.35">
      <c r="B168" s="1">
        <v>165</v>
      </c>
      <c r="C168" s="1" t="s">
        <v>2149</v>
      </c>
      <c r="D168" s="1">
        <v>262301</v>
      </c>
      <c r="E168" s="1" t="s">
        <v>572</v>
      </c>
      <c r="F168" s="1" t="s">
        <v>2142</v>
      </c>
      <c r="G168" s="3">
        <v>20.438351319999999</v>
      </c>
      <c r="H168" s="1" t="s">
        <v>303</v>
      </c>
      <c r="I168" s="1" t="s">
        <v>685</v>
      </c>
      <c r="K168" s="1" t="s">
        <v>572</v>
      </c>
    </row>
    <row r="169" spans="2:11" x14ac:dyDescent="0.35">
      <c r="B169" s="1">
        <v>166</v>
      </c>
      <c r="C169" s="1" t="s">
        <v>2149</v>
      </c>
      <c r="D169" s="1">
        <v>262302</v>
      </c>
      <c r="E169" s="1" t="s">
        <v>574</v>
      </c>
      <c r="F169" s="1" t="s">
        <v>2142</v>
      </c>
      <c r="G169" s="3">
        <v>15.500768259999999</v>
      </c>
      <c r="H169" s="1" t="s">
        <v>303</v>
      </c>
      <c r="I169" s="1" t="s">
        <v>687</v>
      </c>
      <c r="K169" s="1" t="s">
        <v>574</v>
      </c>
    </row>
    <row r="170" spans="2:11" x14ac:dyDescent="0.35">
      <c r="B170" s="1">
        <v>167</v>
      </c>
      <c r="C170" s="1" t="s">
        <v>2149</v>
      </c>
      <c r="D170" s="1">
        <v>263101</v>
      </c>
      <c r="E170" s="1" t="s">
        <v>576</v>
      </c>
      <c r="F170" s="1" t="s">
        <v>2142</v>
      </c>
      <c r="G170" s="3">
        <v>11.937569099999999</v>
      </c>
      <c r="H170" s="1" t="s">
        <v>303</v>
      </c>
      <c r="I170" s="1" t="s">
        <v>689</v>
      </c>
      <c r="K170" s="1" t="s">
        <v>576</v>
      </c>
    </row>
    <row r="171" spans="2:11" x14ac:dyDescent="0.35">
      <c r="B171" s="1">
        <v>168</v>
      </c>
      <c r="C171" s="1" t="s">
        <v>2149</v>
      </c>
      <c r="D171" s="1">
        <v>263102</v>
      </c>
      <c r="E171" s="1" t="s">
        <v>578</v>
      </c>
      <c r="F171" s="1" t="s">
        <v>2142</v>
      </c>
      <c r="G171" s="3">
        <v>12.79946464</v>
      </c>
      <c r="H171" s="1" t="s">
        <v>303</v>
      </c>
      <c r="I171" s="1" t="s">
        <v>691</v>
      </c>
      <c r="K171" s="1" t="s">
        <v>578</v>
      </c>
    </row>
    <row r="172" spans="2:11" x14ac:dyDescent="0.35">
      <c r="B172" s="1">
        <v>169</v>
      </c>
      <c r="C172" s="1" t="s">
        <v>2149</v>
      </c>
      <c r="D172" s="1">
        <v>263103</v>
      </c>
      <c r="E172" s="1" t="s">
        <v>580</v>
      </c>
      <c r="F172" s="1" t="s">
        <v>2142</v>
      </c>
      <c r="G172" s="3">
        <v>16.97105633</v>
      </c>
      <c r="H172" s="1" t="s">
        <v>303</v>
      </c>
      <c r="I172" s="1" t="s">
        <v>693</v>
      </c>
      <c r="K172" s="1" t="s">
        <v>580</v>
      </c>
    </row>
    <row r="173" spans="2:11" x14ac:dyDescent="0.35">
      <c r="B173" s="1">
        <v>170</v>
      </c>
      <c r="C173" s="1" t="s">
        <v>2149</v>
      </c>
      <c r="D173" s="1">
        <v>264901</v>
      </c>
      <c r="E173" s="1" t="s">
        <v>695</v>
      </c>
      <c r="F173" s="1" t="s">
        <v>2142</v>
      </c>
      <c r="G173" s="3">
        <v>14.60967992</v>
      </c>
      <c r="H173" s="1" t="s">
        <v>303</v>
      </c>
      <c r="I173" s="1" t="s">
        <v>696</v>
      </c>
      <c r="K173" s="1" t="s">
        <v>695</v>
      </c>
    </row>
    <row r="174" spans="2:11" x14ac:dyDescent="0.35">
      <c r="B174" s="1">
        <v>171</v>
      </c>
      <c r="C174" s="1" t="s">
        <v>2149</v>
      </c>
      <c r="D174" s="1">
        <v>264909</v>
      </c>
      <c r="E174" s="1" t="s">
        <v>698</v>
      </c>
      <c r="F174" s="1" t="s">
        <v>2142</v>
      </c>
      <c r="G174" s="3">
        <v>9.9415176110000001</v>
      </c>
      <c r="H174" s="1" t="s">
        <v>303</v>
      </c>
      <c r="I174" s="1" t="s">
        <v>699</v>
      </c>
      <c r="K174" s="1" t="s">
        <v>698</v>
      </c>
    </row>
    <row r="175" spans="2:11" x14ac:dyDescent="0.35">
      <c r="B175" s="1">
        <v>172</v>
      </c>
      <c r="C175" s="1" t="s">
        <v>2149</v>
      </c>
      <c r="D175" s="1">
        <v>271101</v>
      </c>
      <c r="E175" s="1" t="s">
        <v>582</v>
      </c>
      <c r="F175" s="1" t="s">
        <v>2142</v>
      </c>
      <c r="G175" s="3">
        <v>10.17290236</v>
      </c>
      <c r="H175" s="1" t="s">
        <v>303</v>
      </c>
      <c r="I175" s="1" t="s">
        <v>701</v>
      </c>
      <c r="K175" s="1" t="s">
        <v>582</v>
      </c>
    </row>
    <row r="176" spans="2:11" x14ac:dyDescent="0.35">
      <c r="B176" s="1">
        <v>173</v>
      </c>
      <c r="C176" s="1" t="s">
        <v>2149</v>
      </c>
      <c r="D176" s="1">
        <v>271102</v>
      </c>
      <c r="E176" s="1" t="s">
        <v>584</v>
      </c>
      <c r="F176" s="1" t="s">
        <v>2142</v>
      </c>
      <c r="G176" s="3">
        <v>9.2984731459999992</v>
      </c>
      <c r="H176" s="1" t="s">
        <v>303</v>
      </c>
      <c r="I176" s="1" t="s">
        <v>703</v>
      </c>
      <c r="K176" s="1" t="s">
        <v>584</v>
      </c>
    </row>
    <row r="177" spans="2:11" x14ac:dyDescent="0.35">
      <c r="B177" s="1">
        <v>174</v>
      </c>
      <c r="C177" s="1" t="s">
        <v>2149</v>
      </c>
      <c r="D177" s="1">
        <v>271103</v>
      </c>
      <c r="E177" s="1" t="s">
        <v>586</v>
      </c>
      <c r="F177" s="1" t="s">
        <v>2142</v>
      </c>
      <c r="G177" s="3">
        <v>7.4979022730000002</v>
      </c>
      <c r="H177" s="1" t="s">
        <v>303</v>
      </c>
      <c r="I177" s="1" t="s">
        <v>705</v>
      </c>
      <c r="K177" s="1" t="s">
        <v>586</v>
      </c>
    </row>
    <row r="178" spans="2:11" x14ac:dyDescent="0.35">
      <c r="B178" s="1">
        <v>175</v>
      </c>
      <c r="C178" s="1" t="s">
        <v>2149</v>
      </c>
      <c r="D178" s="1">
        <v>271109</v>
      </c>
      <c r="E178" s="1" t="s">
        <v>588</v>
      </c>
      <c r="F178" s="1" t="s">
        <v>2142</v>
      </c>
      <c r="G178" s="3">
        <v>8.2555696310000002</v>
      </c>
      <c r="H178" s="1" t="s">
        <v>303</v>
      </c>
      <c r="I178" s="1" t="s">
        <v>707</v>
      </c>
      <c r="K178" s="1" t="s">
        <v>588</v>
      </c>
    </row>
    <row r="179" spans="2:11" x14ac:dyDescent="0.35">
      <c r="B179" s="1">
        <v>176</v>
      </c>
      <c r="C179" s="1" t="s">
        <v>2149</v>
      </c>
      <c r="D179" s="1">
        <v>2712011</v>
      </c>
      <c r="E179" s="1" t="s">
        <v>709</v>
      </c>
      <c r="F179" s="1" t="s">
        <v>2142</v>
      </c>
      <c r="G179" s="3">
        <v>0</v>
      </c>
      <c r="H179" s="1" t="s">
        <v>303</v>
      </c>
      <c r="I179" s="1" t="s">
        <v>710</v>
      </c>
      <c r="K179" s="1" t="s">
        <v>709</v>
      </c>
    </row>
    <row r="180" spans="2:11" x14ac:dyDescent="0.35">
      <c r="B180" s="1">
        <v>177</v>
      </c>
      <c r="C180" s="1" t="s">
        <v>2149</v>
      </c>
      <c r="D180" s="1">
        <v>272101</v>
      </c>
      <c r="E180" s="1" t="s">
        <v>590</v>
      </c>
      <c r="F180" s="1" t="s">
        <v>2142</v>
      </c>
      <c r="G180" s="3">
        <v>6.2795155730000003</v>
      </c>
      <c r="H180" s="1" t="s">
        <v>303</v>
      </c>
      <c r="I180" s="1" t="s">
        <v>712</v>
      </c>
      <c r="K180" s="1" t="s">
        <v>590</v>
      </c>
    </row>
    <row r="181" spans="2:11" x14ac:dyDescent="0.35">
      <c r="B181" s="1">
        <v>178</v>
      </c>
      <c r="C181" s="1" t="s">
        <v>2149</v>
      </c>
      <c r="D181" s="1">
        <v>272102</v>
      </c>
      <c r="E181" s="1" t="s">
        <v>592</v>
      </c>
      <c r="F181" s="1" t="s">
        <v>2142</v>
      </c>
      <c r="G181" s="3">
        <v>6.2678420109999999</v>
      </c>
      <c r="H181" s="1" t="s">
        <v>303</v>
      </c>
      <c r="I181" s="1" t="s">
        <v>714</v>
      </c>
      <c r="K181" s="1" t="s">
        <v>592</v>
      </c>
    </row>
    <row r="182" spans="2:11" x14ac:dyDescent="0.35">
      <c r="B182" s="1">
        <v>179</v>
      </c>
      <c r="C182" s="1" t="s">
        <v>2149</v>
      </c>
      <c r="D182" s="1">
        <v>272201</v>
      </c>
      <c r="E182" s="1" t="s">
        <v>594</v>
      </c>
      <c r="F182" s="1" t="s">
        <v>2142</v>
      </c>
      <c r="G182" s="3">
        <v>7.2894791989999996</v>
      </c>
      <c r="H182" s="1" t="s">
        <v>303</v>
      </c>
      <c r="I182" s="1" t="s">
        <v>716</v>
      </c>
      <c r="K182" s="1" t="s">
        <v>594</v>
      </c>
    </row>
    <row r="183" spans="2:11" x14ac:dyDescent="0.35">
      <c r="B183" s="1">
        <v>180</v>
      </c>
      <c r="C183" s="1" t="s">
        <v>2149</v>
      </c>
      <c r="D183" s="1">
        <v>272202</v>
      </c>
      <c r="E183" s="1" t="s">
        <v>596</v>
      </c>
      <c r="F183" s="1" t="s">
        <v>2142</v>
      </c>
      <c r="G183" s="3">
        <v>11.0062634</v>
      </c>
      <c r="H183" s="1" t="s">
        <v>303</v>
      </c>
      <c r="I183" s="1" t="s">
        <v>718</v>
      </c>
      <c r="K183" s="1" t="s">
        <v>596</v>
      </c>
    </row>
    <row r="184" spans="2:11" x14ac:dyDescent="0.35">
      <c r="B184" s="1">
        <v>181</v>
      </c>
      <c r="C184" s="1" t="s">
        <v>2149</v>
      </c>
      <c r="D184" s="1">
        <v>272203</v>
      </c>
      <c r="E184" s="1" t="s">
        <v>598</v>
      </c>
      <c r="F184" s="1" t="s">
        <v>2142</v>
      </c>
      <c r="G184" s="3">
        <v>8.2515906319999992</v>
      </c>
      <c r="H184" s="1" t="s">
        <v>303</v>
      </c>
      <c r="I184" s="1" t="s">
        <v>720</v>
      </c>
      <c r="K184" s="1" t="s">
        <v>598</v>
      </c>
    </row>
    <row r="185" spans="2:11" x14ac:dyDescent="0.35">
      <c r="B185" s="1">
        <v>182</v>
      </c>
      <c r="C185" s="1" t="s">
        <v>2149</v>
      </c>
      <c r="D185" s="1">
        <v>272204</v>
      </c>
      <c r="E185" s="1" t="s">
        <v>722</v>
      </c>
      <c r="F185" s="1" t="s">
        <v>2142</v>
      </c>
      <c r="G185" s="3">
        <v>4.022452511</v>
      </c>
      <c r="H185" s="1" t="s">
        <v>303</v>
      </c>
      <c r="I185" s="1" t="s">
        <v>723</v>
      </c>
      <c r="K185" s="1" t="s">
        <v>722</v>
      </c>
    </row>
    <row r="186" spans="2:11" x14ac:dyDescent="0.35">
      <c r="B186" s="1">
        <v>183</v>
      </c>
      <c r="C186" s="1" t="s">
        <v>2149</v>
      </c>
      <c r="D186" s="1">
        <v>272209</v>
      </c>
      <c r="E186" s="1" t="s">
        <v>600</v>
      </c>
      <c r="F186" s="1" t="s">
        <v>2142</v>
      </c>
      <c r="G186" s="3">
        <v>10.002613999999999</v>
      </c>
      <c r="H186" s="1" t="s">
        <v>303</v>
      </c>
      <c r="I186" s="1" t="s">
        <v>725</v>
      </c>
      <c r="K186" s="1" t="s">
        <v>600</v>
      </c>
    </row>
    <row r="187" spans="2:11" x14ac:dyDescent="0.35">
      <c r="B187" s="1">
        <v>184</v>
      </c>
      <c r="C187" s="1" t="s">
        <v>2149</v>
      </c>
      <c r="D187" s="1">
        <v>281101</v>
      </c>
      <c r="E187" s="1" t="s">
        <v>603</v>
      </c>
      <c r="F187" s="1" t="s">
        <v>2142</v>
      </c>
      <c r="G187" s="3">
        <v>8.7405533569999996</v>
      </c>
      <c r="H187" s="1" t="s">
        <v>303</v>
      </c>
      <c r="I187" s="1" t="s">
        <v>727</v>
      </c>
      <c r="K187" s="1" t="s">
        <v>603</v>
      </c>
    </row>
    <row r="188" spans="2:11" x14ac:dyDescent="0.35">
      <c r="B188" s="1">
        <v>185</v>
      </c>
      <c r="C188" s="1" t="s">
        <v>2149</v>
      </c>
      <c r="D188" s="1">
        <v>281201</v>
      </c>
      <c r="E188" s="1" t="s">
        <v>729</v>
      </c>
      <c r="F188" s="1" t="s">
        <v>2142</v>
      </c>
      <c r="G188" s="3">
        <v>6.3157273920000003</v>
      </c>
      <c r="H188" s="1" t="s">
        <v>303</v>
      </c>
      <c r="I188" s="1" t="s">
        <v>730</v>
      </c>
      <c r="K188" s="1" t="s">
        <v>729</v>
      </c>
    </row>
    <row r="189" spans="2:11" x14ac:dyDescent="0.35">
      <c r="B189" s="1">
        <v>186</v>
      </c>
      <c r="C189" s="1" t="s">
        <v>2149</v>
      </c>
      <c r="D189" s="1">
        <v>289101</v>
      </c>
      <c r="E189" s="1" t="s">
        <v>605</v>
      </c>
      <c r="F189" s="1" t="s">
        <v>2142</v>
      </c>
      <c r="G189" s="3">
        <v>6.8652747229999997</v>
      </c>
      <c r="H189" s="1" t="s">
        <v>303</v>
      </c>
      <c r="I189" s="1" t="s">
        <v>732</v>
      </c>
      <c r="K189" s="1" t="s">
        <v>605</v>
      </c>
    </row>
    <row r="190" spans="2:11" x14ac:dyDescent="0.35">
      <c r="B190" s="1">
        <v>187</v>
      </c>
      <c r="C190" s="1" t="s">
        <v>2149</v>
      </c>
      <c r="D190" s="1">
        <v>289901</v>
      </c>
      <c r="E190" s="1" t="s">
        <v>607</v>
      </c>
      <c r="F190" s="1" t="s">
        <v>2142</v>
      </c>
      <c r="G190" s="3">
        <v>7.2593175429999999</v>
      </c>
      <c r="H190" s="1" t="s">
        <v>303</v>
      </c>
      <c r="I190" s="1" t="s">
        <v>734</v>
      </c>
      <c r="K190" s="1" t="s">
        <v>607</v>
      </c>
    </row>
    <row r="191" spans="2:11" x14ac:dyDescent="0.35">
      <c r="B191" s="1">
        <v>188</v>
      </c>
      <c r="C191" s="1" t="s">
        <v>2149</v>
      </c>
      <c r="D191" s="1">
        <v>289902</v>
      </c>
      <c r="E191" s="1" t="s">
        <v>609</v>
      </c>
      <c r="F191" s="1" t="s">
        <v>2142</v>
      </c>
      <c r="G191" s="3">
        <v>6.495376373</v>
      </c>
      <c r="H191" s="1" t="s">
        <v>303</v>
      </c>
      <c r="I191" s="1" t="s">
        <v>736</v>
      </c>
      <c r="K191" s="1" t="s">
        <v>609</v>
      </c>
    </row>
    <row r="192" spans="2:11" x14ac:dyDescent="0.35">
      <c r="B192" s="1">
        <v>189</v>
      </c>
      <c r="C192" s="1" t="s">
        <v>2149</v>
      </c>
      <c r="D192" s="1">
        <v>289903</v>
      </c>
      <c r="E192" s="1" t="s">
        <v>738</v>
      </c>
      <c r="F192" s="1" t="s">
        <v>2142</v>
      </c>
      <c r="G192" s="3">
        <v>5.5003843569999997</v>
      </c>
      <c r="H192" s="1" t="s">
        <v>303</v>
      </c>
      <c r="I192" s="1" t="s">
        <v>739</v>
      </c>
      <c r="K192" s="1" t="s">
        <v>738</v>
      </c>
    </row>
    <row r="193" spans="2:11" x14ac:dyDescent="0.35">
      <c r="B193" s="1">
        <v>190</v>
      </c>
      <c r="C193" s="1" t="s">
        <v>2149</v>
      </c>
      <c r="D193" s="1">
        <v>289909</v>
      </c>
      <c r="E193" s="1" t="s">
        <v>611</v>
      </c>
      <c r="F193" s="1" t="s">
        <v>2142</v>
      </c>
      <c r="G193" s="3">
        <v>5.8342314179999999</v>
      </c>
      <c r="H193" s="1" t="s">
        <v>303</v>
      </c>
      <c r="I193" s="1" t="s">
        <v>741</v>
      </c>
      <c r="K193" s="1" t="s">
        <v>611</v>
      </c>
    </row>
    <row r="194" spans="2:11" x14ac:dyDescent="0.35">
      <c r="B194" s="1">
        <v>191</v>
      </c>
      <c r="C194" s="1" t="s">
        <v>2149</v>
      </c>
      <c r="D194" s="1">
        <v>301101</v>
      </c>
      <c r="E194" s="1" t="s">
        <v>613</v>
      </c>
      <c r="F194" s="1" t="s">
        <v>2142</v>
      </c>
      <c r="G194" s="3">
        <v>3.2213746940000001</v>
      </c>
      <c r="H194" s="1" t="s">
        <v>303</v>
      </c>
      <c r="I194" s="1" t="s">
        <v>742</v>
      </c>
      <c r="K194" s="1" t="s">
        <v>613</v>
      </c>
    </row>
    <row r="195" spans="2:11" x14ac:dyDescent="0.35">
      <c r="B195" s="1">
        <v>192</v>
      </c>
      <c r="C195" s="1" t="s">
        <v>2149</v>
      </c>
      <c r="D195" s="1">
        <v>301102</v>
      </c>
      <c r="E195" s="1" t="s">
        <v>615</v>
      </c>
      <c r="F195" s="1" t="s">
        <v>2142</v>
      </c>
      <c r="G195" s="3">
        <v>4.2815414809999996</v>
      </c>
      <c r="H195" s="1" t="s">
        <v>303</v>
      </c>
      <c r="I195" s="1" t="s">
        <v>743</v>
      </c>
      <c r="K195" s="1" t="s">
        <v>615</v>
      </c>
    </row>
    <row r="196" spans="2:11" x14ac:dyDescent="0.35">
      <c r="B196" s="1">
        <v>193</v>
      </c>
      <c r="C196" s="1" t="s">
        <v>2149</v>
      </c>
      <c r="D196" s="1">
        <v>301103</v>
      </c>
      <c r="E196" s="1" t="s">
        <v>617</v>
      </c>
      <c r="F196" s="1" t="s">
        <v>2142</v>
      </c>
      <c r="G196" s="3">
        <v>5.113766547</v>
      </c>
      <c r="H196" s="1" t="s">
        <v>303</v>
      </c>
      <c r="I196" s="1" t="s">
        <v>744</v>
      </c>
      <c r="K196" s="1" t="s">
        <v>617</v>
      </c>
    </row>
    <row r="197" spans="2:11" x14ac:dyDescent="0.35">
      <c r="B197" s="1">
        <v>194</v>
      </c>
      <c r="C197" s="1" t="s">
        <v>2149</v>
      </c>
      <c r="D197" s="1">
        <v>301201</v>
      </c>
      <c r="E197" s="1" t="s">
        <v>619</v>
      </c>
      <c r="F197" s="1" t="s">
        <v>2142</v>
      </c>
      <c r="G197" s="3">
        <v>4.5883454219999997</v>
      </c>
      <c r="H197" s="1" t="s">
        <v>303</v>
      </c>
      <c r="I197" s="1" t="s">
        <v>745</v>
      </c>
      <c r="K197" s="1" t="s">
        <v>619</v>
      </c>
    </row>
    <row r="198" spans="2:11" x14ac:dyDescent="0.35">
      <c r="B198" s="1">
        <v>195</v>
      </c>
      <c r="C198" s="1" t="s">
        <v>2149</v>
      </c>
      <c r="D198" s="1">
        <v>301301</v>
      </c>
      <c r="E198" s="1" t="s">
        <v>621</v>
      </c>
      <c r="F198" s="1" t="s">
        <v>2142</v>
      </c>
      <c r="G198" s="3">
        <v>7.1884684050000001</v>
      </c>
      <c r="H198" s="1" t="s">
        <v>303</v>
      </c>
      <c r="I198" s="1" t="s">
        <v>746</v>
      </c>
      <c r="K198" s="1" t="s">
        <v>621</v>
      </c>
    </row>
    <row r="199" spans="2:11" x14ac:dyDescent="0.35">
      <c r="B199" s="1">
        <v>196</v>
      </c>
      <c r="C199" s="1" t="s">
        <v>2149</v>
      </c>
      <c r="D199" s="1">
        <v>301901</v>
      </c>
      <c r="E199" s="1" t="s">
        <v>623</v>
      </c>
      <c r="F199" s="1" t="s">
        <v>2142</v>
      </c>
      <c r="G199" s="3">
        <v>4.9621832719999999</v>
      </c>
      <c r="H199" s="1" t="s">
        <v>303</v>
      </c>
      <c r="I199" s="1" t="s">
        <v>747</v>
      </c>
      <c r="K199" s="1" t="s">
        <v>623</v>
      </c>
    </row>
    <row r="200" spans="2:11" x14ac:dyDescent="0.35">
      <c r="B200" s="1">
        <v>197</v>
      </c>
      <c r="C200" s="1" t="s">
        <v>2149</v>
      </c>
      <c r="D200" s="1">
        <v>301902</v>
      </c>
      <c r="E200" s="1" t="s">
        <v>748</v>
      </c>
      <c r="F200" s="1" t="s">
        <v>2142</v>
      </c>
      <c r="G200" s="3">
        <v>4.6491588290000001</v>
      </c>
      <c r="H200" s="1" t="s">
        <v>303</v>
      </c>
      <c r="I200" s="1" t="s">
        <v>749</v>
      </c>
      <c r="K200" s="1" t="s">
        <v>748</v>
      </c>
    </row>
    <row r="201" spans="2:11" x14ac:dyDescent="0.35">
      <c r="B201" s="1">
        <v>198</v>
      </c>
      <c r="C201" s="1" t="s">
        <v>2149</v>
      </c>
      <c r="D201" s="1">
        <v>301909</v>
      </c>
      <c r="E201" s="1" t="s">
        <v>626</v>
      </c>
      <c r="F201" s="1" t="s">
        <v>2142</v>
      </c>
      <c r="G201" s="3">
        <v>4.7322419509999998</v>
      </c>
      <c r="H201" s="1" t="s">
        <v>303</v>
      </c>
      <c r="I201" s="1" t="s">
        <v>750</v>
      </c>
      <c r="K201" s="1" t="s">
        <v>626</v>
      </c>
    </row>
    <row r="202" spans="2:11" x14ac:dyDescent="0.35">
      <c r="B202" s="1">
        <v>199</v>
      </c>
      <c r="C202" s="1" t="s">
        <v>2149</v>
      </c>
      <c r="D202" s="1">
        <v>302101</v>
      </c>
      <c r="E202" s="1" t="s">
        <v>628</v>
      </c>
      <c r="F202" s="1" t="s">
        <v>2142</v>
      </c>
      <c r="G202" s="3">
        <v>4.5346119260000002</v>
      </c>
      <c r="H202" s="1" t="s">
        <v>303</v>
      </c>
      <c r="I202" s="1" t="s">
        <v>751</v>
      </c>
      <c r="K202" s="1" t="s">
        <v>628</v>
      </c>
    </row>
    <row r="203" spans="2:11" x14ac:dyDescent="0.35">
      <c r="B203" s="1">
        <v>200</v>
      </c>
      <c r="C203" s="1" t="s">
        <v>2149</v>
      </c>
      <c r="D203" s="1">
        <v>302201</v>
      </c>
      <c r="E203" s="1" t="s">
        <v>752</v>
      </c>
      <c r="F203" s="1" t="s">
        <v>2142</v>
      </c>
      <c r="G203" s="3">
        <v>3.4386060540000001</v>
      </c>
      <c r="H203" s="1" t="s">
        <v>303</v>
      </c>
      <c r="I203" s="1" t="s">
        <v>753</v>
      </c>
      <c r="K203" s="1" t="s">
        <v>752</v>
      </c>
    </row>
    <row r="204" spans="2:11" x14ac:dyDescent="0.35">
      <c r="B204" s="1">
        <v>201</v>
      </c>
      <c r="C204" s="1" t="s">
        <v>2149</v>
      </c>
      <c r="D204" s="1">
        <v>302301</v>
      </c>
      <c r="E204" s="1" t="s">
        <v>754</v>
      </c>
      <c r="F204" s="1" t="s">
        <v>2142</v>
      </c>
      <c r="G204" s="3">
        <v>3.83513868</v>
      </c>
      <c r="H204" s="1" t="s">
        <v>303</v>
      </c>
      <c r="I204" s="1" t="s">
        <v>755</v>
      </c>
      <c r="K204" s="1" t="s">
        <v>754</v>
      </c>
    </row>
    <row r="205" spans="2:11" x14ac:dyDescent="0.35">
      <c r="B205" s="1">
        <v>202</v>
      </c>
      <c r="C205" s="1" t="s">
        <v>2149</v>
      </c>
      <c r="D205" s="1">
        <v>302401</v>
      </c>
      <c r="E205" s="1" t="s">
        <v>631</v>
      </c>
      <c r="F205" s="1" t="s">
        <v>2142</v>
      </c>
      <c r="G205" s="3">
        <v>3.7019195620000001</v>
      </c>
      <c r="H205" s="1" t="s">
        <v>303</v>
      </c>
      <c r="I205" s="1" t="s">
        <v>756</v>
      </c>
      <c r="K205" s="1" t="s">
        <v>631</v>
      </c>
    </row>
    <row r="206" spans="2:11" x14ac:dyDescent="0.35">
      <c r="B206" s="1">
        <v>203</v>
      </c>
      <c r="C206" s="1" t="s">
        <v>2149</v>
      </c>
      <c r="D206" s="1">
        <v>302402</v>
      </c>
      <c r="E206" s="1" t="s">
        <v>633</v>
      </c>
      <c r="F206" s="1" t="s">
        <v>2142</v>
      </c>
      <c r="G206" s="3">
        <v>4.4205966009999997</v>
      </c>
      <c r="H206" s="1" t="s">
        <v>303</v>
      </c>
      <c r="I206" s="1" t="s">
        <v>757</v>
      </c>
      <c r="K206" s="1" t="s">
        <v>633</v>
      </c>
    </row>
    <row r="207" spans="2:11" x14ac:dyDescent="0.35">
      <c r="B207" s="1">
        <v>204</v>
      </c>
      <c r="C207" s="1" t="s">
        <v>2149</v>
      </c>
      <c r="D207" s="1">
        <v>302901</v>
      </c>
      <c r="E207" s="1" t="s">
        <v>635</v>
      </c>
      <c r="F207" s="1" t="s">
        <v>2142</v>
      </c>
      <c r="G207" s="3">
        <v>4.2949731350000002</v>
      </c>
      <c r="H207" s="1" t="s">
        <v>303</v>
      </c>
      <c r="I207" s="1" t="s">
        <v>758</v>
      </c>
      <c r="K207" s="1" t="s">
        <v>635</v>
      </c>
    </row>
    <row r="208" spans="2:11" x14ac:dyDescent="0.35">
      <c r="B208" s="1">
        <v>205</v>
      </c>
      <c r="C208" s="1" t="s">
        <v>2149</v>
      </c>
      <c r="D208" s="1">
        <v>302902</v>
      </c>
      <c r="E208" s="1" t="s">
        <v>637</v>
      </c>
      <c r="F208" s="1" t="s">
        <v>2142</v>
      </c>
      <c r="G208" s="3">
        <v>4.2455994910000001</v>
      </c>
      <c r="H208" s="1" t="s">
        <v>303</v>
      </c>
      <c r="I208" s="1" t="s">
        <v>759</v>
      </c>
      <c r="K208" s="1" t="s">
        <v>637</v>
      </c>
    </row>
    <row r="209" spans="2:11" x14ac:dyDescent="0.35">
      <c r="B209" s="1">
        <v>206</v>
      </c>
      <c r="C209" s="1" t="s">
        <v>2149</v>
      </c>
      <c r="D209" s="1">
        <v>302903</v>
      </c>
      <c r="E209" s="1" t="s">
        <v>639</v>
      </c>
      <c r="F209" s="1" t="s">
        <v>2142</v>
      </c>
      <c r="G209" s="3">
        <v>5.036439079</v>
      </c>
      <c r="H209" s="1" t="s">
        <v>303</v>
      </c>
      <c r="I209" s="1" t="s">
        <v>760</v>
      </c>
      <c r="K209" s="1" t="s">
        <v>639</v>
      </c>
    </row>
    <row r="210" spans="2:11" x14ac:dyDescent="0.35">
      <c r="B210" s="1">
        <v>207</v>
      </c>
      <c r="C210" s="1" t="s">
        <v>2149</v>
      </c>
      <c r="D210" s="1">
        <v>302904</v>
      </c>
      <c r="E210" s="1" t="s">
        <v>641</v>
      </c>
      <c r="F210" s="1" t="s">
        <v>2142</v>
      </c>
      <c r="G210" s="3">
        <v>3.2845453099999999</v>
      </c>
      <c r="H210" s="1" t="s">
        <v>303</v>
      </c>
      <c r="I210" s="1" t="s">
        <v>761</v>
      </c>
      <c r="K210" s="1" t="s">
        <v>641</v>
      </c>
    </row>
    <row r="211" spans="2:11" x14ac:dyDescent="0.35">
      <c r="B211" s="1">
        <v>208</v>
      </c>
      <c r="C211" s="1" t="s">
        <v>2149</v>
      </c>
      <c r="D211" s="1">
        <v>302905</v>
      </c>
      <c r="E211" s="1" t="s">
        <v>643</v>
      </c>
      <c r="F211" s="1" t="s">
        <v>2142</v>
      </c>
      <c r="G211" s="3">
        <v>4.4274418559999997</v>
      </c>
      <c r="H211" s="1" t="s">
        <v>303</v>
      </c>
      <c r="I211" s="1" t="s">
        <v>762</v>
      </c>
      <c r="K211" s="1" t="s">
        <v>643</v>
      </c>
    </row>
    <row r="212" spans="2:11" x14ac:dyDescent="0.35">
      <c r="B212" s="1">
        <v>209</v>
      </c>
      <c r="C212" s="1" t="s">
        <v>2149</v>
      </c>
      <c r="D212" s="1">
        <v>302909</v>
      </c>
      <c r="E212" s="1" t="s">
        <v>645</v>
      </c>
      <c r="F212" s="1" t="s">
        <v>2142</v>
      </c>
      <c r="G212" s="3">
        <v>3.9917555669999998</v>
      </c>
      <c r="H212" s="1" t="s">
        <v>303</v>
      </c>
      <c r="I212" s="1" t="s">
        <v>763</v>
      </c>
      <c r="K212" s="1" t="s">
        <v>645</v>
      </c>
    </row>
    <row r="213" spans="2:11" x14ac:dyDescent="0.35">
      <c r="B213" s="1">
        <v>210</v>
      </c>
      <c r="C213" s="1" t="s">
        <v>2149</v>
      </c>
      <c r="D213" s="1">
        <v>303101</v>
      </c>
      <c r="E213" s="1" t="s">
        <v>764</v>
      </c>
      <c r="F213" s="1" t="s">
        <v>2142</v>
      </c>
      <c r="G213" s="3">
        <v>4.3729854130000003</v>
      </c>
      <c r="H213" s="1" t="s">
        <v>303</v>
      </c>
      <c r="I213" s="1" t="s">
        <v>765</v>
      </c>
      <c r="K213" s="1" t="s">
        <v>764</v>
      </c>
    </row>
    <row r="214" spans="2:11" x14ac:dyDescent="0.35">
      <c r="B214" s="1">
        <v>211</v>
      </c>
      <c r="C214" s="1" t="s">
        <v>2149</v>
      </c>
      <c r="D214" s="1">
        <v>303102</v>
      </c>
      <c r="E214" s="1" t="s">
        <v>766</v>
      </c>
      <c r="F214" s="1" t="s">
        <v>2142</v>
      </c>
      <c r="G214" s="3">
        <v>6.8704307089999999</v>
      </c>
      <c r="H214" s="1" t="s">
        <v>303</v>
      </c>
      <c r="I214" s="1" t="s">
        <v>767</v>
      </c>
      <c r="K214" s="1" t="s">
        <v>766</v>
      </c>
    </row>
    <row r="215" spans="2:11" x14ac:dyDescent="0.35">
      <c r="B215" s="1">
        <v>212</v>
      </c>
      <c r="C215" s="1" t="s">
        <v>2149</v>
      </c>
      <c r="D215" s="1">
        <v>303109</v>
      </c>
      <c r="E215" s="1" t="s">
        <v>647</v>
      </c>
      <c r="F215" s="1" t="s">
        <v>2142</v>
      </c>
      <c r="G215" s="3">
        <v>4.6141910189999997</v>
      </c>
      <c r="H215" s="1" t="s">
        <v>303</v>
      </c>
      <c r="I215" s="1" t="s">
        <v>768</v>
      </c>
      <c r="K215" s="1" t="s">
        <v>647</v>
      </c>
    </row>
    <row r="216" spans="2:11" x14ac:dyDescent="0.35">
      <c r="B216" s="1">
        <v>213</v>
      </c>
      <c r="C216" s="1" t="s">
        <v>2149</v>
      </c>
      <c r="D216" s="1">
        <v>311101</v>
      </c>
      <c r="E216" s="1" t="s">
        <v>649</v>
      </c>
      <c r="F216" s="1" t="s">
        <v>2142</v>
      </c>
      <c r="G216" s="3">
        <v>3.8167014789999998</v>
      </c>
      <c r="H216" s="1" t="s">
        <v>303</v>
      </c>
      <c r="I216" s="1" t="s">
        <v>769</v>
      </c>
      <c r="K216" s="1" t="s">
        <v>649</v>
      </c>
    </row>
    <row r="217" spans="2:11" x14ac:dyDescent="0.35">
      <c r="B217" s="1">
        <v>214</v>
      </c>
      <c r="C217" s="1" t="s">
        <v>2149</v>
      </c>
      <c r="D217" s="1">
        <v>311109</v>
      </c>
      <c r="E217" s="1" t="s">
        <v>770</v>
      </c>
      <c r="F217" s="1" t="s">
        <v>2142</v>
      </c>
      <c r="G217" s="3">
        <v>3.2049392480000001</v>
      </c>
      <c r="H217" s="1" t="s">
        <v>303</v>
      </c>
      <c r="I217" s="1" t="s">
        <v>771</v>
      </c>
      <c r="K217" s="1" t="s">
        <v>770</v>
      </c>
    </row>
    <row r="218" spans="2:11" x14ac:dyDescent="0.35">
      <c r="B218" s="1">
        <v>215</v>
      </c>
      <c r="C218" s="1" t="s">
        <v>2149</v>
      </c>
      <c r="D218" s="1">
        <v>311201</v>
      </c>
      <c r="E218" s="1" t="s">
        <v>651</v>
      </c>
      <c r="F218" s="1" t="s">
        <v>2142</v>
      </c>
      <c r="G218" s="3">
        <v>3.8702383720000002</v>
      </c>
      <c r="H218" s="1" t="s">
        <v>303</v>
      </c>
      <c r="I218" s="1" t="s">
        <v>772</v>
      </c>
      <c r="K218" s="1" t="s">
        <v>651</v>
      </c>
    </row>
    <row r="219" spans="2:11" x14ac:dyDescent="0.35">
      <c r="B219" s="1">
        <v>216</v>
      </c>
      <c r="C219" s="1" t="s">
        <v>2149</v>
      </c>
      <c r="D219" s="1">
        <v>321101</v>
      </c>
      <c r="E219" s="1" t="s">
        <v>653</v>
      </c>
      <c r="F219" s="1" t="s">
        <v>2142</v>
      </c>
      <c r="G219" s="3">
        <v>5.3663042880000003</v>
      </c>
      <c r="H219" s="1" t="s">
        <v>303</v>
      </c>
      <c r="I219" s="1" t="s">
        <v>773</v>
      </c>
      <c r="K219" s="1" t="s">
        <v>653</v>
      </c>
    </row>
    <row r="220" spans="2:11" x14ac:dyDescent="0.35">
      <c r="B220" s="1">
        <v>217</v>
      </c>
      <c r="C220" s="1" t="s">
        <v>2149</v>
      </c>
      <c r="D220" s="1">
        <v>321102</v>
      </c>
      <c r="E220" s="1" t="s">
        <v>655</v>
      </c>
      <c r="F220" s="1" t="s">
        <v>2142</v>
      </c>
      <c r="G220" s="3">
        <v>5.2631459459999999</v>
      </c>
      <c r="H220" s="1" t="s">
        <v>303</v>
      </c>
      <c r="I220" s="1" t="s">
        <v>774</v>
      </c>
      <c r="K220" s="1" t="s">
        <v>655</v>
      </c>
    </row>
    <row r="221" spans="2:11" x14ac:dyDescent="0.35">
      <c r="B221" s="1">
        <v>218</v>
      </c>
      <c r="C221" s="1" t="s">
        <v>2149</v>
      </c>
      <c r="D221" s="1">
        <v>321103</v>
      </c>
      <c r="E221" s="1" t="s">
        <v>775</v>
      </c>
      <c r="F221" s="1" t="s">
        <v>2142</v>
      </c>
      <c r="G221" s="3">
        <v>4.4553124029999998</v>
      </c>
      <c r="H221" s="1" t="s">
        <v>303</v>
      </c>
      <c r="I221" s="1" t="s">
        <v>776</v>
      </c>
      <c r="K221" s="1" t="s">
        <v>775</v>
      </c>
    </row>
    <row r="222" spans="2:11" x14ac:dyDescent="0.35">
      <c r="B222" s="1">
        <v>219</v>
      </c>
      <c r="C222" s="1" t="s">
        <v>2149</v>
      </c>
      <c r="D222" s="1">
        <v>321104</v>
      </c>
      <c r="E222" s="1" t="s">
        <v>658</v>
      </c>
      <c r="F222" s="1" t="s">
        <v>2142</v>
      </c>
      <c r="G222" s="3">
        <v>3.7696359670000001</v>
      </c>
      <c r="H222" s="1" t="s">
        <v>303</v>
      </c>
      <c r="I222" s="1" t="s">
        <v>777</v>
      </c>
      <c r="K222" s="1" t="s">
        <v>658</v>
      </c>
    </row>
    <row r="223" spans="2:11" x14ac:dyDescent="0.35">
      <c r="B223" s="1">
        <v>220</v>
      </c>
      <c r="C223" s="1" t="s">
        <v>2149</v>
      </c>
      <c r="D223" s="1">
        <v>321105</v>
      </c>
      <c r="E223" s="1" t="s">
        <v>660</v>
      </c>
      <c r="F223" s="1" t="s">
        <v>2142</v>
      </c>
      <c r="G223" s="3">
        <v>3.8790123200000002</v>
      </c>
      <c r="H223" s="1" t="s">
        <v>303</v>
      </c>
      <c r="I223" s="1" t="s">
        <v>778</v>
      </c>
      <c r="K223" s="1" t="s">
        <v>660</v>
      </c>
    </row>
    <row r="224" spans="2:11" x14ac:dyDescent="0.35">
      <c r="B224" s="1">
        <v>221</v>
      </c>
      <c r="C224" s="1" t="s">
        <v>2149</v>
      </c>
      <c r="D224" s="1">
        <v>321109</v>
      </c>
      <c r="E224" s="1" t="s">
        <v>662</v>
      </c>
      <c r="F224" s="1" t="s">
        <v>2142</v>
      </c>
      <c r="G224" s="3">
        <v>4.0135272139999998</v>
      </c>
      <c r="H224" s="1" t="s">
        <v>303</v>
      </c>
      <c r="I224" s="1" t="s">
        <v>779</v>
      </c>
      <c r="K224" s="1" t="s">
        <v>662</v>
      </c>
    </row>
    <row r="225" spans="2:11" x14ac:dyDescent="0.35">
      <c r="B225" s="1">
        <v>222</v>
      </c>
      <c r="C225" s="1" t="s">
        <v>2149</v>
      </c>
      <c r="D225" s="1">
        <v>322101</v>
      </c>
      <c r="E225" s="1" t="s">
        <v>665</v>
      </c>
      <c r="F225" s="1" t="s">
        <v>2142</v>
      </c>
      <c r="G225" s="3">
        <v>3.0122957100000001</v>
      </c>
      <c r="H225" s="1" t="s">
        <v>303</v>
      </c>
      <c r="I225" s="1" t="s">
        <v>780</v>
      </c>
      <c r="K225" s="1" t="s">
        <v>665</v>
      </c>
    </row>
    <row r="226" spans="2:11" x14ac:dyDescent="0.35">
      <c r="B226" s="1">
        <v>223</v>
      </c>
      <c r="C226" s="1" t="s">
        <v>2149</v>
      </c>
      <c r="D226" s="1">
        <v>323101</v>
      </c>
      <c r="E226" s="1" t="s">
        <v>781</v>
      </c>
      <c r="F226" s="1" t="s">
        <v>2142</v>
      </c>
      <c r="G226" s="3">
        <v>2.7430874099999998</v>
      </c>
      <c r="H226" s="1" t="s">
        <v>303</v>
      </c>
      <c r="I226" s="1" t="s">
        <v>782</v>
      </c>
      <c r="K226" s="1" t="s">
        <v>781</v>
      </c>
    </row>
    <row r="227" spans="2:11" x14ac:dyDescent="0.35">
      <c r="B227" s="1">
        <v>224</v>
      </c>
      <c r="C227" s="1" t="s">
        <v>2149</v>
      </c>
      <c r="D227" s="1">
        <v>324101</v>
      </c>
      <c r="E227" s="1" t="s">
        <v>667</v>
      </c>
      <c r="F227" s="1" t="s">
        <v>2142</v>
      </c>
      <c r="G227" s="3">
        <v>3.2240810770000001</v>
      </c>
      <c r="H227" s="1" t="s">
        <v>303</v>
      </c>
      <c r="I227" s="1" t="s">
        <v>783</v>
      </c>
      <c r="K227" s="1" t="s">
        <v>667</v>
      </c>
    </row>
    <row r="228" spans="2:11" x14ac:dyDescent="0.35">
      <c r="B228" s="1">
        <v>225</v>
      </c>
      <c r="C228" s="1" t="s">
        <v>2149</v>
      </c>
      <c r="D228" s="1">
        <v>324102</v>
      </c>
      <c r="E228" s="1" t="s">
        <v>669</v>
      </c>
      <c r="F228" s="1" t="s">
        <v>2142</v>
      </c>
      <c r="G228" s="3">
        <v>3.7102970559999999</v>
      </c>
      <c r="H228" s="1" t="s">
        <v>303</v>
      </c>
      <c r="I228" s="1" t="s">
        <v>784</v>
      </c>
      <c r="K228" s="1" t="s">
        <v>669</v>
      </c>
    </row>
    <row r="229" spans="2:11" x14ac:dyDescent="0.35">
      <c r="B229" s="1">
        <v>226</v>
      </c>
      <c r="C229" s="1" t="s">
        <v>2149</v>
      </c>
      <c r="D229" s="1">
        <v>324103</v>
      </c>
      <c r="E229" s="1" t="s">
        <v>671</v>
      </c>
      <c r="F229" s="1" t="s">
        <v>2142</v>
      </c>
      <c r="G229" s="3">
        <v>5.8243549410000002</v>
      </c>
      <c r="H229" s="1" t="s">
        <v>303</v>
      </c>
      <c r="I229" s="1" t="s">
        <v>785</v>
      </c>
      <c r="K229" s="1" t="s">
        <v>671</v>
      </c>
    </row>
    <row r="230" spans="2:11" x14ac:dyDescent="0.35">
      <c r="B230" s="1">
        <v>227</v>
      </c>
      <c r="C230" s="1" t="s">
        <v>2149</v>
      </c>
      <c r="D230" s="1">
        <v>324109</v>
      </c>
      <c r="E230" s="1" t="s">
        <v>786</v>
      </c>
      <c r="F230" s="1" t="s">
        <v>2142</v>
      </c>
      <c r="G230" s="3">
        <v>5.5626766349999999</v>
      </c>
      <c r="H230" s="1" t="s">
        <v>303</v>
      </c>
      <c r="I230" s="1" t="s">
        <v>787</v>
      </c>
      <c r="K230" s="1" t="s">
        <v>786</v>
      </c>
    </row>
    <row r="231" spans="2:11" x14ac:dyDescent="0.35">
      <c r="B231" s="1">
        <v>228</v>
      </c>
      <c r="C231" s="1" t="s">
        <v>2149</v>
      </c>
      <c r="D231" s="1">
        <v>325101</v>
      </c>
      <c r="E231" s="1" t="s">
        <v>673</v>
      </c>
      <c r="F231" s="1" t="s">
        <v>2142</v>
      </c>
      <c r="G231" s="3">
        <v>4.1163300190000003</v>
      </c>
      <c r="H231" s="1" t="s">
        <v>303</v>
      </c>
      <c r="I231" s="1" t="s">
        <v>788</v>
      </c>
      <c r="K231" s="1" t="s">
        <v>673</v>
      </c>
    </row>
    <row r="232" spans="2:11" x14ac:dyDescent="0.35">
      <c r="B232" s="1">
        <v>229</v>
      </c>
      <c r="C232" s="1" t="s">
        <v>2149</v>
      </c>
      <c r="D232" s="1">
        <v>325102</v>
      </c>
      <c r="E232" s="1" t="s">
        <v>675</v>
      </c>
      <c r="F232" s="1" t="s">
        <v>2142</v>
      </c>
      <c r="G232" s="3">
        <v>3.8468508789999998</v>
      </c>
      <c r="H232" s="1" t="s">
        <v>303</v>
      </c>
      <c r="I232" s="1" t="s">
        <v>789</v>
      </c>
      <c r="K232" s="1" t="s">
        <v>675</v>
      </c>
    </row>
    <row r="233" spans="2:11" x14ac:dyDescent="0.35">
      <c r="B233" s="1">
        <v>230</v>
      </c>
      <c r="C233" s="1" t="s">
        <v>2149</v>
      </c>
      <c r="D233" s="1">
        <v>331101</v>
      </c>
      <c r="E233" s="1" t="s">
        <v>677</v>
      </c>
      <c r="F233" s="1" t="s">
        <v>2142</v>
      </c>
      <c r="G233" s="3">
        <v>3.832902695</v>
      </c>
      <c r="H233" s="1" t="s">
        <v>303</v>
      </c>
      <c r="I233" s="1" t="s">
        <v>790</v>
      </c>
      <c r="K233" s="1" t="s">
        <v>677</v>
      </c>
    </row>
    <row r="234" spans="2:11" x14ac:dyDescent="0.35">
      <c r="B234" s="1">
        <v>231</v>
      </c>
      <c r="C234" s="1" t="s">
        <v>2149</v>
      </c>
      <c r="D234" s="1">
        <v>331102</v>
      </c>
      <c r="E234" s="1" t="s">
        <v>791</v>
      </c>
      <c r="F234" s="1" t="s">
        <v>2142</v>
      </c>
      <c r="G234" s="3">
        <v>3.5047305280000001</v>
      </c>
      <c r="H234" s="1" t="s">
        <v>303</v>
      </c>
      <c r="I234" s="1" t="s">
        <v>792</v>
      </c>
      <c r="K234" s="1" t="s">
        <v>791</v>
      </c>
    </row>
    <row r="235" spans="2:11" x14ac:dyDescent="0.35">
      <c r="B235" s="1">
        <v>232</v>
      </c>
      <c r="C235" s="1" t="s">
        <v>2149</v>
      </c>
      <c r="D235" s="1">
        <v>331103</v>
      </c>
      <c r="E235" s="1" t="s">
        <v>680</v>
      </c>
      <c r="F235" s="1" t="s">
        <v>2142</v>
      </c>
      <c r="G235" s="3">
        <v>3.5329174509999999</v>
      </c>
      <c r="H235" s="1" t="s">
        <v>303</v>
      </c>
      <c r="I235" s="1" t="s">
        <v>793</v>
      </c>
      <c r="K235" s="1" t="s">
        <v>680</v>
      </c>
    </row>
    <row r="236" spans="2:11" x14ac:dyDescent="0.35">
      <c r="B236" s="1">
        <v>233</v>
      </c>
      <c r="C236" s="1" t="s">
        <v>2149</v>
      </c>
      <c r="D236" s="1">
        <v>332101</v>
      </c>
      <c r="E236" s="1" t="s">
        <v>682</v>
      </c>
      <c r="F236" s="1" t="s">
        <v>2142</v>
      </c>
      <c r="G236" s="3">
        <v>3.2927348049999998</v>
      </c>
      <c r="H236" s="1" t="s">
        <v>303</v>
      </c>
      <c r="I236" s="1" t="s">
        <v>794</v>
      </c>
      <c r="K236" s="1" t="s">
        <v>682</v>
      </c>
    </row>
    <row r="237" spans="2:11" x14ac:dyDescent="0.35">
      <c r="B237" s="1">
        <v>234</v>
      </c>
      <c r="C237" s="1" t="s">
        <v>2149</v>
      </c>
      <c r="D237" s="1">
        <v>332102</v>
      </c>
      <c r="E237" s="1" t="s">
        <v>684</v>
      </c>
      <c r="F237" s="1" t="s">
        <v>2142</v>
      </c>
      <c r="G237" s="3">
        <v>3.3183719269999998</v>
      </c>
      <c r="H237" s="1" t="s">
        <v>303</v>
      </c>
      <c r="I237" s="1" t="s">
        <v>795</v>
      </c>
      <c r="K237" s="1" t="s">
        <v>684</v>
      </c>
    </row>
    <row r="238" spans="2:11" x14ac:dyDescent="0.35">
      <c r="B238" s="1">
        <v>235</v>
      </c>
      <c r="C238" s="1" t="s">
        <v>2149</v>
      </c>
      <c r="D238" s="1">
        <v>332103</v>
      </c>
      <c r="E238" s="1" t="s">
        <v>796</v>
      </c>
      <c r="F238" s="1" t="s">
        <v>2142</v>
      </c>
      <c r="G238" s="3">
        <v>3.4183424910000002</v>
      </c>
      <c r="H238" s="1" t="s">
        <v>303</v>
      </c>
      <c r="I238" s="1" t="s">
        <v>797</v>
      </c>
      <c r="K238" s="1" t="s">
        <v>796</v>
      </c>
    </row>
    <row r="239" spans="2:11" x14ac:dyDescent="0.35">
      <c r="B239" s="1">
        <v>236</v>
      </c>
      <c r="C239" s="1" t="s">
        <v>2149</v>
      </c>
      <c r="D239" s="1">
        <v>332109</v>
      </c>
      <c r="E239" s="1" t="s">
        <v>798</v>
      </c>
      <c r="F239" s="1" t="s">
        <v>2142</v>
      </c>
      <c r="G239" s="3">
        <v>2.9684257970000001</v>
      </c>
      <c r="H239" s="1" t="s">
        <v>303</v>
      </c>
      <c r="I239" s="1" t="s">
        <v>799</v>
      </c>
      <c r="K239" s="1" t="s">
        <v>798</v>
      </c>
    </row>
    <row r="240" spans="2:11" x14ac:dyDescent="0.35">
      <c r="B240" s="1">
        <v>237</v>
      </c>
      <c r="C240" s="1" t="s">
        <v>2149</v>
      </c>
      <c r="D240" s="1">
        <v>333101</v>
      </c>
      <c r="E240" s="1" t="s">
        <v>686</v>
      </c>
      <c r="F240" s="1" t="s">
        <v>2142</v>
      </c>
      <c r="G240" s="3">
        <v>3.5016677440000001</v>
      </c>
      <c r="H240" s="1" t="s">
        <v>303</v>
      </c>
      <c r="I240" s="1" t="s">
        <v>800</v>
      </c>
      <c r="K240" s="1" t="s">
        <v>686</v>
      </c>
    </row>
    <row r="241" spans="2:11" x14ac:dyDescent="0.35">
      <c r="B241" s="1">
        <v>238</v>
      </c>
      <c r="C241" s="1" t="s">
        <v>2149</v>
      </c>
      <c r="D241" s="1">
        <v>333102</v>
      </c>
      <c r="E241" s="1" t="s">
        <v>688</v>
      </c>
      <c r="F241" s="1" t="s">
        <v>2142</v>
      </c>
      <c r="G241" s="3">
        <v>2.9320674750000002</v>
      </c>
      <c r="H241" s="1" t="s">
        <v>303</v>
      </c>
      <c r="I241" s="1" t="s">
        <v>801</v>
      </c>
      <c r="K241" s="1" t="s">
        <v>688</v>
      </c>
    </row>
    <row r="242" spans="2:11" x14ac:dyDescent="0.35">
      <c r="B242" s="1">
        <v>239</v>
      </c>
      <c r="C242" s="1" t="s">
        <v>2149</v>
      </c>
      <c r="D242" s="1">
        <v>333103</v>
      </c>
      <c r="E242" s="1" t="s">
        <v>690</v>
      </c>
      <c r="F242" s="1" t="s">
        <v>2142</v>
      </c>
      <c r="G242" s="3">
        <v>3.232849646</v>
      </c>
      <c r="H242" s="1" t="s">
        <v>303</v>
      </c>
      <c r="I242" s="1" t="s">
        <v>802</v>
      </c>
      <c r="K242" s="1" t="s">
        <v>690</v>
      </c>
    </row>
    <row r="243" spans="2:11" x14ac:dyDescent="0.35">
      <c r="B243" s="1">
        <v>240</v>
      </c>
      <c r="C243" s="1" t="s">
        <v>2149</v>
      </c>
      <c r="D243" s="1">
        <v>341101</v>
      </c>
      <c r="E243" s="1" t="s">
        <v>692</v>
      </c>
      <c r="F243" s="1" t="s">
        <v>2142</v>
      </c>
      <c r="G243" s="3">
        <v>8.6899603560000003</v>
      </c>
      <c r="H243" s="1" t="s">
        <v>303</v>
      </c>
      <c r="I243" s="1" t="s">
        <v>803</v>
      </c>
      <c r="K243" s="1" t="s">
        <v>692</v>
      </c>
    </row>
    <row r="244" spans="2:11" x14ac:dyDescent="0.35">
      <c r="B244" s="1">
        <v>241</v>
      </c>
      <c r="C244" s="1" t="s">
        <v>2149</v>
      </c>
      <c r="D244" s="1">
        <v>341102</v>
      </c>
      <c r="E244" s="1" t="s">
        <v>694</v>
      </c>
      <c r="F244" s="1" t="s">
        <v>2142</v>
      </c>
      <c r="G244" s="3">
        <v>4.2750195910000004</v>
      </c>
      <c r="H244" s="1" t="s">
        <v>303</v>
      </c>
      <c r="I244" s="1" t="s">
        <v>804</v>
      </c>
      <c r="K244" s="1" t="s">
        <v>694</v>
      </c>
    </row>
    <row r="245" spans="2:11" x14ac:dyDescent="0.35">
      <c r="B245" s="1">
        <v>242</v>
      </c>
      <c r="C245" s="1" t="s">
        <v>2149</v>
      </c>
      <c r="D245" s="1">
        <v>342101</v>
      </c>
      <c r="E245" s="1" t="s">
        <v>697</v>
      </c>
      <c r="F245" s="1" t="s">
        <v>2142</v>
      </c>
      <c r="G245" s="3">
        <v>5.9320412359999999</v>
      </c>
      <c r="H245" s="1" t="s">
        <v>303</v>
      </c>
      <c r="I245" s="1" t="s">
        <v>805</v>
      </c>
      <c r="K245" s="1" t="s">
        <v>697</v>
      </c>
    </row>
    <row r="246" spans="2:11" x14ac:dyDescent="0.35">
      <c r="B246" s="1">
        <v>243</v>
      </c>
      <c r="C246" s="1" t="s">
        <v>2149</v>
      </c>
      <c r="D246" s="1">
        <v>342102</v>
      </c>
      <c r="E246" s="1" t="s">
        <v>700</v>
      </c>
      <c r="F246" s="1" t="s">
        <v>2142</v>
      </c>
      <c r="G246" s="3">
        <v>4.4917926149999996</v>
      </c>
      <c r="H246" s="1" t="s">
        <v>303</v>
      </c>
      <c r="I246" s="1" t="s">
        <v>806</v>
      </c>
      <c r="K246" s="1" t="s">
        <v>700</v>
      </c>
    </row>
    <row r="247" spans="2:11" x14ac:dyDescent="0.35">
      <c r="B247" s="1">
        <v>244</v>
      </c>
      <c r="C247" s="1" t="s">
        <v>2149</v>
      </c>
      <c r="D247" s="1">
        <v>342103</v>
      </c>
      <c r="E247" s="1" t="s">
        <v>807</v>
      </c>
      <c r="F247" s="1" t="s">
        <v>2142</v>
      </c>
      <c r="G247" s="3">
        <v>5.2918715870000002</v>
      </c>
      <c r="H247" s="1" t="s">
        <v>303</v>
      </c>
      <c r="I247" s="1" t="s">
        <v>808</v>
      </c>
      <c r="K247" s="1" t="s">
        <v>807</v>
      </c>
    </row>
    <row r="248" spans="2:11" x14ac:dyDescent="0.35">
      <c r="B248" s="1">
        <v>245</v>
      </c>
      <c r="C248" s="1" t="s">
        <v>2149</v>
      </c>
      <c r="D248" s="1">
        <v>342109</v>
      </c>
      <c r="E248" s="1" t="s">
        <v>809</v>
      </c>
      <c r="F248" s="1" t="s">
        <v>2142</v>
      </c>
      <c r="G248" s="3">
        <v>4.080927333</v>
      </c>
      <c r="H248" s="1" t="s">
        <v>303</v>
      </c>
      <c r="I248" s="1" t="s">
        <v>810</v>
      </c>
      <c r="K248" s="1" t="s">
        <v>809</v>
      </c>
    </row>
    <row r="249" spans="2:11" x14ac:dyDescent="0.35">
      <c r="B249" s="1">
        <v>246</v>
      </c>
      <c r="C249" s="1" t="s">
        <v>2149</v>
      </c>
      <c r="D249" s="1">
        <v>351101</v>
      </c>
      <c r="E249" s="1" t="s">
        <v>811</v>
      </c>
      <c r="F249" s="1" t="s">
        <v>2142</v>
      </c>
      <c r="G249" s="3">
        <v>4.4377807860000003</v>
      </c>
      <c r="H249" s="1" t="s">
        <v>303</v>
      </c>
      <c r="I249" s="1" t="s">
        <v>812</v>
      </c>
      <c r="K249" s="1" t="s">
        <v>811</v>
      </c>
    </row>
    <row r="250" spans="2:11" x14ac:dyDescent="0.35">
      <c r="B250" s="1">
        <v>247</v>
      </c>
      <c r="C250" s="1" t="s">
        <v>2149</v>
      </c>
      <c r="D250" s="1">
        <v>352101</v>
      </c>
      <c r="E250" s="1" t="s">
        <v>702</v>
      </c>
      <c r="F250" s="1" t="s">
        <v>2142</v>
      </c>
      <c r="G250" s="3">
        <v>4.5329306000000003</v>
      </c>
      <c r="H250" s="1" t="s">
        <v>303</v>
      </c>
      <c r="I250" s="1" t="s">
        <v>813</v>
      </c>
      <c r="K250" s="1" t="s">
        <v>702</v>
      </c>
    </row>
    <row r="251" spans="2:11" x14ac:dyDescent="0.35">
      <c r="B251" s="1">
        <v>248</v>
      </c>
      <c r="C251" s="1" t="s">
        <v>2149</v>
      </c>
      <c r="D251" s="1">
        <v>353101</v>
      </c>
      <c r="E251" s="1" t="s">
        <v>814</v>
      </c>
      <c r="F251" s="1" t="s">
        <v>2142</v>
      </c>
      <c r="G251" s="3">
        <v>3.9679261750000001</v>
      </c>
      <c r="H251" s="1" t="s">
        <v>303</v>
      </c>
      <c r="I251" s="1" t="s">
        <v>815</v>
      </c>
      <c r="K251" s="1" t="s">
        <v>814</v>
      </c>
    </row>
    <row r="252" spans="2:11" x14ac:dyDescent="0.35">
      <c r="B252" s="1">
        <v>249</v>
      </c>
      <c r="C252" s="1" t="s">
        <v>2149</v>
      </c>
      <c r="D252" s="1">
        <v>354101</v>
      </c>
      <c r="E252" s="1" t="s">
        <v>704</v>
      </c>
      <c r="F252" s="1" t="s">
        <v>2142</v>
      </c>
      <c r="G252" s="3">
        <v>6.0455295920000003</v>
      </c>
      <c r="H252" s="1" t="s">
        <v>303</v>
      </c>
      <c r="I252" s="1" t="s">
        <v>816</v>
      </c>
      <c r="K252" s="1" t="s">
        <v>704</v>
      </c>
    </row>
    <row r="253" spans="2:11" x14ac:dyDescent="0.35">
      <c r="B253" s="1">
        <v>250</v>
      </c>
      <c r="C253" s="1" t="s">
        <v>2149</v>
      </c>
      <c r="D253" s="1">
        <v>354102</v>
      </c>
      <c r="E253" s="1" t="s">
        <v>706</v>
      </c>
      <c r="F253" s="1" t="s">
        <v>2142</v>
      </c>
      <c r="G253" s="3">
        <v>4.963691603</v>
      </c>
      <c r="H253" s="1" t="s">
        <v>303</v>
      </c>
      <c r="I253" s="1" t="s">
        <v>817</v>
      </c>
      <c r="K253" s="1" t="s">
        <v>706</v>
      </c>
    </row>
    <row r="254" spans="2:11" x14ac:dyDescent="0.35">
      <c r="B254" s="1">
        <v>251</v>
      </c>
      <c r="C254" s="1" t="s">
        <v>2149</v>
      </c>
      <c r="D254" s="1">
        <v>354103</v>
      </c>
      <c r="E254" s="1" t="s">
        <v>818</v>
      </c>
      <c r="F254" s="1" t="s">
        <v>2142</v>
      </c>
      <c r="G254" s="3">
        <v>4.7211479929999998</v>
      </c>
      <c r="H254" s="1" t="s">
        <v>303</v>
      </c>
      <c r="I254" s="1" t="s">
        <v>819</v>
      </c>
      <c r="K254" s="1" t="s">
        <v>818</v>
      </c>
    </row>
    <row r="255" spans="2:11" x14ac:dyDescent="0.35">
      <c r="B255" s="1">
        <v>252</v>
      </c>
      <c r="C255" s="1" t="s">
        <v>2149</v>
      </c>
      <c r="D255" s="1">
        <v>361101</v>
      </c>
      <c r="E255" s="1" t="s">
        <v>820</v>
      </c>
      <c r="F255" s="1" t="s">
        <v>2142</v>
      </c>
      <c r="G255" s="3">
        <v>8.0917950380000008</v>
      </c>
      <c r="H255" s="1" t="s">
        <v>303</v>
      </c>
      <c r="I255" s="1" t="s">
        <v>821</v>
      </c>
      <c r="K255" s="1" t="s">
        <v>820</v>
      </c>
    </row>
    <row r="256" spans="2:11" x14ac:dyDescent="0.35">
      <c r="B256" s="1">
        <v>253</v>
      </c>
      <c r="C256" s="1" t="s">
        <v>2149</v>
      </c>
      <c r="D256" s="1">
        <v>361102</v>
      </c>
      <c r="E256" s="1" t="s">
        <v>822</v>
      </c>
      <c r="F256" s="1" t="s">
        <v>2142</v>
      </c>
      <c r="G256" s="3">
        <v>3.5795019130000001</v>
      </c>
      <c r="H256" s="1" t="s">
        <v>303</v>
      </c>
      <c r="I256" s="1" t="s">
        <v>823</v>
      </c>
      <c r="K256" s="1" t="s">
        <v>822</v>
      </c>
    </row>
    <row r="257" spans="2:11" x14ac:dyDescent="0.35">
      <c r="B257" s="1">
        <v>254</v>
      </c>
      <c r="C257" s="1" t="s">
        <v>2149</v>
      </c>
      <c r="D257" s="1">
        <v>361103</v>
      </c>
      <c r="E257" s="1" t="s">
        <v>708</v>
      </c>
      <c r="F257" s="1" t="s">
        <v>2142</v>
      </c>
      <c r="G257" s="3">
        <v>6.2898725119999996</v>
      </c>
      <c r="H257" s="1" t="s">
        <v>303</v>
      </c>
      <c r="I257" s="1" t="s">
        <v>824</v>
      </c>
      <c r="K257" s="1" t="s">
        <v>708</v>
      </c>
    </row>
    <row r="258" spans="2:11" x14ac:dyDescent="0.35">
      <c r="B258" s="1">
        <v>255</v>
      </c>
      <c r="C258" s="1" t="s">
        <v>2149</v>
      </c>
      <c r="D258" s="1">
        <v>361110</v>
      </c>
      <c r="E258" s="1" t="s">
        <v>825</v>
      </c>
      <c r="F258" s="1" t="s">
        <v>2142</v>
      </c>
      <c r="G258" s="3">
        <v>4.4343934300000001</v>
      </c>
      <c r="H258" s="1" t="s">
        <v>303</v>
      </c>
      <c r="I258" s="1" t="s">
        <v>826</v>
      </c>
      <c r="K258" s="1" t="s">
        <v>825</v>
      </c>
    </row>
    <row r="259" spans="2:11" x14ac:dyDescent="0.35">
      <c r="B259" s="1">
        <v>256</v>
      </c>
      <c r="C259" s="1" t="s">
        <v>2149</v>
      </c>
      <c r="D259" s="1">
        <v>362101</v>
      </c>
      <c r="E259" s="1" t="s">
        <v>827</v>
      </c>
      <c r="F259" s="1" t="s">
        <v>2142</v>
      </c>
      <c r="G259" s="3">
        <v>5.4523837989999997</v>
      </c>
      <c r="H259" s="1" t="s">
        <v>303</v>
      </c>
      <c r="I259" s="1" t="s">
        <v>828</v>
      </c>
      <c r="K259" s="1" t="s">
        <v>827</v>
      </c>
    </row>
    <row r="260" spans="2:11" x14ac:dyDescent="0.35">
      <c r="B260" s="1">
        <v>257</v>
      </c>
      <c r="C260" s="1" t="s">
        <v>2149</v>
      </c>
      <c r="D260" s="1">
        <v>362110</v>
      </c>
      <c r="E260" s="1" t="s">
        <v>829</v>
      </c>
      <c r="F260" s="1" t="s">
        <v>2142</v>
      </c>
      <c r="G260" s="3">
        <v>7.821609112</v>
      </c>
      <c r="H260" s="1" t="s">
        <v>303</v>
      </c>
      <c r="I260" s="1" t="s">
        <v>830</v>
      </c>
      <c r="K260" s="1" t="s">
        <v>829</v>
      </c>
    </row>
    <row r="261" spans="2:11" x14ac:dyDescent="0.35">
      <c r="B261" s="1">
        <v>258</v>
      </c>
      <c r="C261" s="1" t="s">
        <v>2149</v>
      </c>
      <c r="D261" s="1">
        <v>362201</v>
      </c>
      <c r="E261" s="1" t="s">
        <v>711</v>
      </c>
      <c r="F261" s="1" t="s">
        <v>2142</v>
      </c>
      <c r="G261" s="3">
        <v>3.1634108890000001</v>
      </c>
      <c r="H261" s="1" t="s">
        <v>303</v>
      </c>
      <c r="I261" s="1" t="s">
        <v>831</v>
      </c>
      <c r="K261" s="1" t="s">
        <v>711</v>
      </c>
    </row>
    <row r="262" spans="2:11" x14ac:dyDescent="0.35">
      <c r="B262" s="1">
        <v>259</v>
      </c>
      <c r="C262" s="1" t="s">
        <v>2149</v>
      </c>
      <c r="D262" s="1">
        <v>362210</v>
      </c>
      <c r="E262" s="1" t="s">
        <v>832</v>
      </c>
      <c r="F262" s="1" t="s">
        <v>2142</v>
      </c>
      <c r="G262" s="3">
        <v>2.8637859450000001</v>
      </c>
      <c r="H262" s="1" t="s">
        <v>303</v>
      </c>
      <c r="I262" s="1" t="s">
        <v>833</v>
      </c>
      <c r="K262" s="1" t="s">
        <v>832</v>
      </c>
    </row>
    <row r="263" spans="2:11" x14ac:dyDescent="0.35">
      <c r="B263" s="1">
        <v>260</v>
      </c>
      <c r="C263" s="1" t="s">
        <v>2149</v>
      </c>
      <c r="D263" s="1">
        <v>362901</v>
      </c>
      <c r="E263" s="1" t="s">
        <v>713</v>
      </c>
      <c r="F263" s="1" t="s">
        <v>2142</v>
      </c>
      <c r="G263" s="3">
        <v>6.5371703490000002</v>
      </c>
      <c r="H263" s="1" t="s">
        <v>303</v>
      </c>
      <c r="I263" s="1" t="s">
        <v>834</v>
      </c>
      <c r="K263" s="1" t="s">
        <v>713</v>
      </c>
    </row>
    <row r="264" spans="2:11" x14ac:dyDescent="0.35">
      <c r="B264" s="1">
        <v>261</v>
      </c>
      <c r="C264" s="1" t="s">
        <v>2149</v>
      </c>
      <c r="D264" s="1">
        <v>362909</v>
      </c>
      <c r="E264" s="1" t="s">
        <v>715</v>
      </c>
      <c r="F264" s="1" t="s">
        <v>2142</v>
      </c>
      <c r="G264" s="3">
        <v>4.9492840410000003</v>
      </c>
      <c r="H264" s="1" t="s">
        <v>303</v>
      </c>
      <c r="I264" s="1" t="s">
        <v>835</v>
      </c>
      <c r="K264" s="1" t="s">
        <v>715</v>
      </c>
    </row>
    <row r="265" spans="2:11" x14ac:dyDescent="0.35">
      <c r="B265" s="1">
        <v>262</v>
      </c>
      <c r="C265" s="1" t="s">
        <v>2149</v>
      </c>
      <c r="D265" s="1">
        <v>371101</v>
      </c>
      <c r="E265" s="1" t="s">
        <v>717</v>
      </c>
      <c r="F265" s="1" t="s">
        <v>2142</v>
      </c>
      <c r="G265" s="3">
        <v>2.999011275</v>
      </c>
      <c r="H265" s="1" t="s">
        <v>303</v>
      </c>
      <c r="I265" s="1" t="s">
        <v>836</v>
      </c>
      <c r="K265" s="1" t="s">
        <v>717</v>
      </c>
    </row>
    <row r="266" spans="2:11" x14ac:dyDescent="0.35">
      <c r="B266" s="1">
        <v>263</v>
      </c>
      <c r="C266" s="1" t="s">
        <v>2149</v>
      </c>
      <c r="D266" s="1">
        <v>371109</v>
      </c>
      <c r="E266" s="1" t="s">
        <v>837</v>
      </c>
      <c r="F266" s="1" t="s">
        <v>2142</v>
      </c>
      <c r="G266" s="3">
        <v>3.7456447310000001</v>
      </c>
      <c r="H266" s="1" t="s">
        <v>303</v>
      </c>
      <c r="I266" s="1" t="s">
        <v>838</v>
      </c>
      <c r="K266" s="1" t="s">
        <v>837</v>
      </c>
    </row>
    <row r="267" spans="2:11" x14ac:dyDescent="0.35">
      <c r="B267" s="1">
        <v>264</v>
      </c>
      <c r="C267" s="1" t="s">
        <v>2149</v>
      </c>
      <c r="D267" s="1">
        <v>371201</v>
      </c>
      <c r="E267" s="1" t="s">
        <v>719</v>
      </c>
      <c r="F267" s="1" t="s">
        <v>2142</v>
      </c>
      <c r="G267" s="3">
        <v>3.5757586479999999</v>
      </c>
      <c r="H267" s="1" t="s">
        <v>303</v>
      </c>
      <c r="I267" s="1" t="s">
        <v>839</v>
      </c>
      <c r="K267" s="1" t="s">
        <v>719</v>
      </c>
    </row>
    <row r="268" spans="2:11" x14ac:dyDescent="0.35">
      <c r="B268" s="1">
        <v>265</v>
      </c>
      <c r="C268" s="1" t="s">
        <v>2149</v>
      </c>
      <c r="D268" s="1">
        <v>371901</v>
      </c>
      <c r="E268" s="1" t="s">
        <v>840</v>
      </c>
      <c r="F268" s="1" t="s">
        <v>2142</v>
      </c>
      <c r="G268" s="3">
        <v>2.8010637819999999</v>
      </c>
      <c r="H268" s="1" t="s">
        <v>303</v>
      </c>
      <c r="I268" s="1" t="s">
        <v>841</v>
      </c>
      <c r="K268" s="1" t="s">
        <v>840</v>
      </c>
    </row>
    <row r="269" spans="2:11" x14ac:dyDescent="0.35">
      <c r="B269" s="1">
        <v>266</v>
      </c>
      <c r="C269" s="1" t="s">
        <v>2149</v>
      </c>
      <c r="D269" s="1">
        <v>371902</v>
      </c>
      <c r="E269" s="1" t="s">
        <v>842</v>
      </c>
      <c r="F269" s="1" t="s">
        <v>2142</v>
      </c>
      <c r="G269" s="3">
        <v>2.8055930739999999</v>
      </c>
      <c r="H269" s="1" t="s">
        <v>303</v>
      </c>
      <c r="I269" s="1" t="s">
        <v>843</v>
      </c>
      <c r="K269" s="1" t="s">
        <v>842</v>
      </c>
    </row>
    <row r="270" spans="2:11" x14ac:dyDescent="0.35">
      <c r="B270" s="1">
        <v>267</v>
      </c>
      <c r="C270" s="1" t="s">
        <v>2149</v>
      </c>
      <c r="D270" s="1">
        <v>371903</v>
      </c>
      <c r="E270" s="1" t="s">
        <v>844</v>
      </c>
      <c r="F270" s="1" t="s">
        <v>2142</v>
      </c>
      <c r="G270" s="3">
        <v>3.2059595710000002</v>
      </c>
      <c r="H270" s="1" t="s">
        <v>303</v>
      </c>
      <c r="I270" s="1" t="s">
        <v>845</v>
      </c>
      <c r="K270" s="1" t="s">
        <v>844</v>
      </c>
    </row>
    <row r="271" spans="2:11" x14ac:dyDescent="0.35">
      <c r="B271" s="1">
        <v>268</v>
      </c>
      <c r="C271" s="1" t="s">
        <v>2149</v>
      </c>
      <c r="D271" s="1">
        <v>391101</v>
      </c>
      <c r="E271" s="1" t="s">
        <v>846</v>
      </c>
      <c r="F271" s="1" t="s">
        <v>2142</v>
      </c>
      <c r="G271" s="3">
        <v>3.878678152</v>
      </c>
      <c r="H271" s="1" t="s">
        <v>303</v>
      </c>
      <c r="I271" s="1" t="s">
        <v>847</v>
      </c>
      <c r="K271" s="1" t="s">
        <v>846</v>
      </c>
    </row>
    <row r="272" spans="2:11" x14ac:dyDescent="0.35">
      <c r="B272" s="1">
        <v>269</v>
      </c>
      <c r="C272" s="1" t="s">
        <v>2149</v>
      </c>
      <c r="D272" s="1">
        <v>391102</v>
      </c>
      <c r="E272" s="1" t="s">
        <v>848</v>
      </c>
      <c r="F272" s="1" t="s">
        <v>2142</v>
      </c>
      <c r="G272" s="3">
        <v>4.330784349</v>
      </c>
      <c r="H272" s="1" t="s">
        <v>303</v>
      </c>
      <c r="I272" s="1" t="s">
        <v>849</v>
      </c>
      <c r="K272" s="1" t="s">
        <v>848</v>
      </c>
    </row>
    <row r="273" spans="2:11" x14ac:dyDescent="0.35">
      <c r="B273" s="1">
        <v>270</v>
      </c>
      <c r="C273" s="1" t="s">
        <v>2149</v>
      </c>
      <c r="D273" s="1">
        <v>391901</v>
      </c>
      <c r="E273" s="1" t="s">
        <v>721</v>
      </c>
      <c r="F273" s="1" t="s">
        <v>2142</v>
      </c>
      <c r="G273" s="3">
        <v>3.1110837330000001</v>
      </c>
      <c r="H273" s="1" t="s">
        <v>303</v>
      </c>
      <c r="I273" s="1" t="s">
        <v>850</v>
      </c>
      <c r="K273" s="1" t="s">
        <v>721</v>
      </c>
    </row>
    <row r="274" spans="2:11" x14ac:dyDescent="0.35">
      <c r="B274" s="1">
        <v>271</v>
      </c>
      <c r="C274" s="1" t="s">
        <v>2149</v>
      </c>
      <c r="D274" s="1">
        <v>391902</v>
      </c>
      <c r="E274" s="1" t="s">
        <v>851</v>
      </c>
      <c r="F274" s="1" t="s">
        <v>2142</v>
      </c>
      <c r="G274" s="3">
        <v>2.6338466359999999</v>
      </c>
      <c r="H274" s="1" t="s">
        <v>303</v>
      </c>
      <c r="I274" s="1" t="s">
        <v>852</v>
      </c>
      <c r="K274" s="1" t="s">
        <v>851</v>
      </c>
    </row>
    <row r="275" spans="2:11" x14ac:dyDescent="0.35">
      <c r="B275" s="1">
        <v>272</v>
      </c>
      <c r="C275" s="1" t="s">
        <v>2149</v>
      </c>
      <c r="D275" s="1">
        <v>391903</v>
      </c>
      <c r="E275" s="1" t="s">
        <v>724</v>
      </c>
      <c r="F275" s="1" t="s">
        <v>2142</v>
      </c>
      <c r="G275" s="3">
        <v>3.1956274649999998</v>
      </c>
      <c r="H275" s="1" t="s">
        <v>303</v>
      </c>
      <c r="I275" s="1" t="s">
        <v>853</v>
      </c>
      <c r="K275" s="1" t="s">
        <v>724</v>
      </c>
    </row>
    <row r="276" spans="2:11" x14ac:dyDescent="0.35">
      <c r="B276" s="1">
        <v>273</v>
      </c>
      <c r="C276" s="1" t="s">
        <v>2149</v>
      </c>
      <c r="D276" s="1">
        <v>391904</v>
      </c>
      <c r="E276" s="1" t="s">
        <v>726</v>
      </c>
      <c r="F276" s="1" t="s">
        <v>2142</v>
      </c>
      <c r="G276" s="3">
        <v>4.2985393209999998</v>
      </c>
      <c r="H276" s="1" t="s">
        <v>303</v>
      </c>
      <c r="I276" s="1" t="s">
        <v>854</v>
      </c>
      <c r="K276" s="1" t="s">
        <v>726</v>
      </c>
    </row>
    <row r="277" spans="2:11" x14ac:dyDescent="0.35">
      <c r="B277" s="1">
        <v>274</v>
      </c>
      <c r="C277" s="1" t="s">
        <v>2149</v>
      </c>
      <c r="D277" s="1">
        <v>391905</v>
      </c>
      <c r="E277" s="1" t="s">
        <v>855</v>
      </c>
      <c r="F277" s="1" t="s">
        <v>2142</v>
      </c>
      <c r="G277" s="3">
        <v>4.5192092580000001</v>
      </c>
      <c r="H277" s="1" t="s">
        <v>303</v>
      </c>
      <c r="I277" s="1" t="s">
        <v>856</v>
      </c>
      <c r="K277" s="1" t="s">
        <v>855</v>
      </c>
    </row>
    <row r="278" spans="2:11" x14ac:dyDescent="0.35">
      <c r="B278" s="1">
        <v>275</v>
      </c>
      <c r="C278" s="1" t="s">
        <v>2149</v>
      </c>
      <c r="D278" s="1">
        <v>391906</v>
      </c>
      <c r="E278" s="1" t="s">
        <v>728</v>
      </c>
      <c r="F278" s="1" t="s">
        <v>2142</v>
      </c>
      <c r="G278" s="3">
        <v>3.869489298</v>
      </c>
      <c r="H278" s="1" t="s">
        <v>303</v>
      </c>
      <c r="I278" s="1" t="s">
        <v>857</v>
      </c>
      <c r="K278" s="1" t="s">
        <v>728</v>
      </c>
    </row>
    <row r="279" spans="2:11" x14ac:dyDescent="0.35">
      <c r="B279" s="1">
        <v>276</v>
      </c>
      <c r="C279" s="1" t="s">
        <v>2149</v>
      </c>
      <c r="D279" s="1">
        <v>391909</v>
      </c>
      <c r="E279" s="1" t="s">
        <v>731</v>
      </c>
      <c r="F279" s="1" t="s">
        <v>2142</v>
      </c>
      <c r="G279" s="3">
        <v>3.3006646329999998</v>
      </c>
      <c r="H279" s="1" t="s">
        <v>303</v>
      </c>
      <c r="I279" s="1" t="s">
        <v>858</v>
      </c>
      <c r="K279" s="1" t="s">
        <v>731</v>
      </c>
    </row>
    <row r="280" spans="2:11" x14ac:dyDescent="0.35">
      <c r="B280" s="1">
        <v>277</v>
      </c>
      <c r="C280" s="1" t="s">
        <v>2149</v>
      </c>
      <c r="D280" s="1">
        <v>392101</v>
      </c>
      <c r="E280" s="1" t="s">
        <v>859</v>
      </c>
      <c r="F280" s="1" t="s">
        <v>2142</v>
      </c>
      <c r="G280" s="3">
        <v>3.4934424320000002</v>
      </c>
      <c r="H280" s="1" t="s">
        <v>303</v>
      </c>
      <c r="I280" s="1" t="s">
        <v>860</v>
      </c>
      <c r="K280" s="1" t="s">
        <v>859</v>
      </c>
    </row>
    <row r="281" spans="2:11" x14ac:dyDescent="0.35">
      <c r="B281" s="1">
        <v>278</v>
      </c>
      <c r="C281" s="1" t="s">
        <v>2149</v>
      </c>
      <c r="D281" s="1">
        <v>411101</v>
      </c>
      <c r="E281" s="1" t="s">
        <v>861</v>
      </c>
      <c r="F281" s="1" t="s">
        <v>2142</v>
      </c>
      <c r="G281" s="3">
        <v>2.9801566620000002</v>
      </c>
      <c r="H281" s="1" t="s">
        <v>303</v>
      </c>
      <c r="I281" s="1" t="s">
        <v>862</v>
      </c>
      <c r="K281" s="1" t="s">
        <v>861</v>
      </c>
    </row>
    <row r="282" spans="2:11" x14ac:dyDescent="0.35">
      <c r="B282" s="1">
        <v>279</v>
      </c>
      <c r="C282" s="1" t="s">
        <v>2149</v>
      </c>
      <c r="D282" s="1">
        <v>411102</v>
      </c>
      <c r="E282" s="1" t="s">
        <v>863</v>
      </c>
      <c r="F282" s="1" t="s">
        <v>2142</v>
      </c>
      <c r="G282" s="3">
        <v>4.0860406810000001</v>
      </c>
      <c r="H282" s="1" t="s">
        <v>303</v>
      </c>
      <c r="I282" s="1" t="s">
        <v>864</v>
      </c>
      <c r="K282" s="1" t="s">
        <v>863</v>
      </c>
    </row>
    <row r="283" spans="2:11" x14ac:dyDescent="0.35">
      <c r="B283" s="1">
        <v>280</v>
      </c>
      <c r="C283" s="1" t="s">
        <v>2149</v>
      </c>
      <c r="D283" s="1">
        <v>411201</v>
      </c>
      <c r="E283" s="1" t="s">
        <v>865</v>
      </c>
      <c r="F283" s="1" t="s">
        <v>2142</v>
      </c>
      <c r="G283" s="3">
        <v>3.168605103</v>
      </c>
      <c r="H283" s="1" t="s">
        <v>303</v>
      </c>
      <c r="I283" s="1" t="s">
        <v>866</v>
      </c>
      <c r="K283" s="1" t="s">
        <v>865</v>
      </c>
    </row>
    <row r="284" spans="2:11" x14ac:dyDescent="0.35">
      <c r="B284" s="1">
        <v>281</v>
      </c>
      <c r="C284" s="1" t="s">
        <v>2149</v>
      </c>
      <c r="D284" s="1">
        <v>411202</v>
      </c>
      <c r="E284" s="1" t="s">
        <v>867</v>
      </c>
      <c r="F284" s="1" t="s">
        <v>2142</v>
      </c>
      <c r="G284" s="3">
        <v>4.2385917390000003</v>
      </c>
      <c r="H284" s="1" t="s">
        <v>303</v>
      </c>
      <c r="I284" s="1" t="s">
        <v>868</v>
      </c>
      <c r="K284" s="1" t="s">
        <v>867</v>
      </c>
    </row>
    <row r="285" spans="2:11" x14ac:dyDescent="0.35">
      <c r="B285" s="1">
        <v>282</v>
      </c>
      <c r="C285" s="1" t="s">
        <v>2149</v>
      </c>
      <c r="D285" s="1">
        <v>412101</v>
      </c>
      <c r="E285" s="1" t="s">
        <v>869</v>
      </c>
      <c r="F285" s="1" t="s">
        <v>2142</v>
      </c>
      <c r="G285" s="3">
        <v>3.7266328230000001</v>
      </c>
      <c r="H285" s="1" t="s">
        <v>303</v>
      </c>
      <c r="I285" s="1" t="s">
        <v>870</v>
      </c>
      <c r="K285" s="1" t="s">
        <v>869</v>
      </c>
    </row>
    <row r="286" spans="2:11" x14ac:dyDescent="0.35">
      <c r="B286" s="1">
        <v>283</v>
      </c>
      <c r="C286" s="1" t="s">
        <v>2149</v>
      </c>
      <c r="D286" s="1">
        <v>413101</v>
      </c>
      <c r="E286" s="1" t="s">
        <v>871</v>
      </c>
      <c r="F286" s="1" t="s">
        <v>2142</v>
      </c>
      <c r="G286" s="3">
        <v>4.6400365130000001</v>
      </c>
      <c r="H286" s="1" t="s">
        <v>303</v>
      </c>
      <c r="I286" s="1" t="s">
        <v>872</v>
      </c>
      <c r="K286" s="1" t="s">
        <v>871</v>
      </c>
    </row>
    <row r="287" spans="2:11" x14ac:dyDescent="0.35">
      <c r="B287" s="1">
        <v>284</v>
      </c>
      <c r="C287" s="1" t="s">
        <v>2149</v>
      </c>
      <c r="D287" s="1">
        <v>413102</v>
      </c>
      <c r="E287" s="1" t="s">
        <v>873</v>
      </c>
      <c r="F287" s="1" t="s">
        <v>2142</v>
      </c>
      <c r="G287" s="3">
        <v>4.4490481979999998</v>
      </c>
      <c r="H287" s="1" t="s">
        <v>303</v>
      </c>
      <c r="I287" s="1" t="s">
        <v>874</v>
      </c>
      <c r="K287" s="1" t="s">
        <v>873</v>
      </c>
    </row>
    <row r="288" spans="2:11" x14ac:dyDescent="0.35">
      <c r="B288" s="1">
        <v>285</v>
      </c>
      <c r="C288" s="1" t="s">
        <v>2149</v>
      </c>
      <c r="D288" s="1">
        <v>413103</v>
      </c>
      <c r="E288" s="1" t="s">
        <v>875</v>
      </c>
      <c r="F288" s="1" t="s">
        <v>2142</v>
      </c>
      <c r="G288" s="3">
        <v>5.2182335819999999</v>
      </c>
      <c r="H288" s="1" t="s">
        <v>303</v>
      </c>
      <c r="I288" s="1" t="s">
        <v>876</v>
      </c>
      <c r="K288" s="1" t="s">
        <v>875</v>
      </c>
    </row>
    <row r="289" spans="2:11" x14ac:dyDescent="0.35">
      <c r="B289" s="1">
        <v>286</v>
      </c>
      <c r="C289" s="1" t="s">
        <v>2149</v>
      </c>
      <c r="D289" s="1">
        <v>413201</v>
      </c>
      <c r="E289" s="1" t="s">
        <v>877</v>
      </c>
      <c r="F289" s="1" t="s">
        <v>2142</v>
      </c>
      <c r="G289" s="3">
        <v>4.9785538489999999</v>
      </c>
      <c r="H289" s="1" t="s">
        <v>303</v>
      </c>
      <c r="I289" s="1" t="s">
        <v>878</v>
      </c>
      <c r="K289" s="1" t="s">
        <v>877</v>
      </c>
    </row>
    <row r="290" spans="2:11" x14ac:dyDescent="0.35">
      <c r="B290" s="1">
        <v>287</v>
      </c>
      <c r="C290" s="1" t="s">
        <v>2149</v>
      </c>
      <c r="D290" s="1">
        <v>413202</v>
      </c>
      <c r="E290" s="1" t="s">
        <v>879</v>
      </c>
      <c r="F290" s="1" t="s">
        <v>2142</v>
      </c>
      <c r="G290" s="3">
        <v>4.6207948270000001</v>
      </c>
      <c r="H290" s="1" t="s">
        <v>303</v>
      </c>
      <c r="I290" s="1" t="s">
        <v>880</v>
      </c>
      <c r="K290" s="1" t="s">
        <v>879</v>
      </c>
    </row>
    <row r="291" spans="2:11" x14ac:dyDescent="0.35">
      <c r="B291" s="1">
        <v>288</v>
      </c>
      <c r="C291" s="1" t="s">
        <v>2149</v>
      </c>
      <c r="D291" s="1">
        <v>413203</v>
      </c>
      <c r="E291" s="1" t="s">
        <v>881</v>
      </c>
      <c r="F291" s="1" t="s">
        <v>2142</v>
      </c>
      <c r="G291" s="3">
        <v>3.9319126560000002</v>
      </c>
      <c r="H291" s="1" t="s">
        <v>303</v>
      </c>
      <c r="I291" s="1" t="s">
        <v>882</v>
      </c>
      <c r="K291" s="1" t="s">
        <v>881</v>
      </c>
    </row>
    <row r="292" spans="2:11" x14ac:dyDescent="0.35">
      <c r="B292" s="1">
        <v>289</v>
      </c>
      <c r="C292" s="1" t="s">
        <v>2149</v>
      </c>
      <c r="D292" s="1">
        <v>413209</v>
      </c>
      <c r="E292" s="1" t="s">
        <v>883</v>
      </c>
      <c r="F292" s="1" t="s">
        <v>2142</v>
      </c>
      <c r="G292" s="3">
        <v>4.4394059600000002</v>
      </c>
      <c r="H292" s="1" t="s">
        <v>303</v>
      </c>
      <c r="I292" s="1" t="s">
        <v>884</v>
      </c>
      <c r="K292" s="1" t="s">
        <v>883</v>
      </c>
    </row>
    <row r="293" spans="2:11" x14ac:dyDescent="0.35">
      <c r="B293" s="1">
        <v>290</v>
      </c>
      <c r="C293" s="1" t="s">
        <v>2149</v>
      </c>
      <c r="D293" s="1">
        <v>511101</v>
      </c>
      <c r="E293" s="1" t="s">
        <v>733</v>
      </c>
      <c r="F293" s="1" t="s">
        <v>2142</v>
      </c>
      <c r="G293" s="3">
        <v>29.076703049999999</v>
      </c>
      <c r="H293" s="1" t="s">
        <v>303</v>
      </c>
      <c r="I293" s="1" t="s">
        <v>885</v>
      </c>
      <c r="K293" s="1" t="s">
        <v>733</v>
      </c>
    </row>
    <row r="294" spans="2:11" x14ac:dyDescent="0.35">
      <c r="B294" s="1">
        <v>291</v>
      </c>
      <c r="C294" s="1" t="s">
        <v>2149</v>
      </c>
      <c r="D294" s="1">
        <v>511104</v>
      </c>
      <c r="E294" s="1" t="s">
        <v>735</v>
      </c>
      <c r="F294" s="1" t="s">
        <v>2142</v>
      </c>
      <c r="G294" s="3">
        <v>68.821397939999997</v>
      </c>
      <c r="H294" s="1" t="s">
        <v>303</v>
      </c>
      <c r="I294" s="1" t="s">
        <v>886</v>
      </c>
      <c r="K294" s="1" t="s">
        <v>735</v>
      </c>
    </row>
    <row r="295" spans="2:11" x14ac:dyDescent="0.35">
      <c r="B295" s="1">
        <v>292</v>
      </c>
      <c r="C295" s="1" t="s">
        <v>2149</v>
      </c>
      <c r="D295" s="1">
        <v>512101</v>
      </c>
      <c r="E295" s="1" t="s">
        <v>737</v>
      </c>
      <c r="F295" s="1" t="s">
        <v>2142</v>
      </c>
      <c r="G295" s="3">
        <v>5.5698399910000003</v>
      </c>
      <c r="H295" s="1" t="s">
        <v>303</v>
      </c>
      <c r="I295" s="1" t="s">
        <v>887</v>
      </c>
      <c r="K295" s="1" t="s">
        <v>737</v>
      </c>
    </row>
    <row r="296" spans="2:11" x14ac:dyDescent="0.35">
      <c r="B296" s="1">
        <v>293</v>
      </c>
      <c r="C296" s="1" t="s">
        <v>2149</v>
      </c>
      <c r="D296" s="1">
        <v>512201</v>
      </c>
      <c r="E296" s="1" t="s">
        <v>740</v>
      </c>
      <c r="F296" s="1" t="s">
        <v>2142</v>
      </c>
      <c r="G296" s="3">
        <v>15.9791495</v>
      </c>
      <c r="H296" s="1" t="s">
        <v>303</v>
      </c>
      <c r="I296" s="1" t="s">
        <v>888</v>
      </c>
      <c r="K296" s="1" t="s">
        <v>740</v>
      </c>
    </row>
    <row r="297" spans="2:11" x14ac:dyDescent="0.35">
      <c r="B297" s="1">
        <v>294</v>
      </c>
      <c r="C297" s="1" t="s">
        <v>2149</v>
      </c>
      <c r="D297" s="1">
        <v>521101</v>
      </c>
      <c r="E297" s="1" t="s">
        <v>889</v>
      </c>
      <c r="F297" s="1" t="s">
        <v>2142</v>
      </c>
      <c r="G297" s="3">
        <v>1.5024310839999999</v>
      </c>
      <c r="H297" s="1" t="s">
        <v>303</v>
      </c>
      <c r="I297" s="1" t="s">
        <v>890</v>
      </c>
      <c r="K297" s="1" t="s">
        <v>889</v>
      </c>
    </row>
    <row r="298" spans="2:11" x14ac:dyDescent="0.35">
      <c r="B298" s="1">
        <v>295</v>
      </c>
      <c r="C298" s="1" t="s">
        <v>2149</v>
      </c>
      <c r="D298" s="1">
        <v>521102</v>
      </c>
      <c r="E298" s="1" t="s">
        <v>891</v>
      </c>
      <c r="F298" s="1" t="s">
        <v>2142</v>
      </c>
      <c r="G298" s="3">
        <v>1.6336369340000001</v>
      </c>
      <c r="H298" s="1" t="s">
        <v>303</v>
      </c>
      <c r="I298" s="1" t="s">
        <v>892</v>
      </c>
      <c r="K298" s="1" t="s">
        <v>891</v>
      </c>
    </row>
    <row r="299" spans="2:11" x14ac:dyDescent="0.35">
      <c r="B299" s="1">
        <v>296</v>
      </c>
      <c r="C299" s="1" t="s">
        <v>2149</v>
      </c>
      <c r="D299" s="1">
        <v>521103</v>
      </c>
      <c r="E299" s="1" t="s">
        <v>893</v>
      </c>
      <c r="F299" s="1" t="s">
        <v>2142</v>
      </c>
      <c r="G299" s="3">
        <v>12.273547239999999</v>
      </c>
      <c r="H299" s="1" t="s">
        <v>303</v>
      </c>
      <c r="I299" s="1" t="s">
        <v>894</v>
      </c>
      <c r="K299" s="1" t="s">
        <v>893</v>
      </c>
    </row>
    <row r="300" spans="2:11" x14ac:dyDescent="0.35">
      <c r="B300" s="1">
        <v>297</v>
      </c>
      <c r="C300" s="1" t="s">
        <v>2149</v>
      </c>
      <c r="D300" s="1">
        <v>521201</v>
      </c>
      <c r="E300" s="1" t="s">
        <v>895</v>
      </c>
      <c r="F300" s="1" t="s">
        <v>2142</v>
      </c>
      <c r="G300" s="3">
        <v>16.36911701</v>
      </c>
      <c r="H300" s="1" t="s">
        <v>303</v>
      </c>
      <c r="I300" s="1" t="s">
        <v>896</v>
      </c>
      <c r="K300" s="1" t="s">
        <v>895</v>
      </c>
    </row>
    <row r="301" spans="2:11" x14ac:dyDescent="0.35">
      <c r="B301" s="1">
        <v>298</v>
      </c>
      <c r="C301" s="1" t="s">
        <v>2149</v>
      </c>
      <c r="D301" s="1">
        <v>521202</v>
      </c>
      <c r="E301" s="1" t="s">
        <v>897</v>
      </c>
      <c r="F301" s="1" t="s">
        <v>2142</v>
      </c>
      <c r="G301" s="3">
        <v>7.8121934839999998</v>
      </c>
      <c r="H301" s="1" t="s">
        <v>303</v>
      </c>
      <c r="I301" s="1" t="s">
        <v>898</v>
      </c>
      <c r="K301" s="1" t="s">
        <v>897</v>
      </c>
    </row>
    <row r="302" spans="2:11" x14ac:dyDescent="0.35">
      <c r="B302" s="1">
        <v>299</v>
      </c>
      <c r="C302" s="1" t="s">
        <v>2149</v>
      </c>
      <c r="D302" s="1">
        <v>611101</v>
      </c>
      <c r="E302" s="1" t="s">
        <v>899</v>
      </c>
      <c r="F302" s="1" t="s">
        <v>2142</v>
      </c>
      <c r="G302" s="3">
        <v>1.2354483329999999</v>
      </c>
      <c r="H302" s="1" t="s">
        <v>303</v>
      </c>
      <c r="I302" s="1" t="s">
        <v>900</v>
      </c>
      <c r="K302" s="1" t="s">
        <v>899</v>
      </c>
    </row>
    <row r="303" spans="2:11" x14ac:dyDescent="0.35">
      <c r="B303" s="1">
        <v>300</v>
      </c>
      <c r="C303" s="1" t="s">
        <v>2149</v>
      </c>
      <c r="D303" s="1">
        <v>611201</v>
      </c>
      <c r="E303" s="1" t="s">
        <v>901</v>
      </c>
      <c r="F303" s="1" t="s">
        <v>2142</v>
      </c>
      <c r="G303" s="3">
        <v>2.276053766</v>
      </c>
      <c r="H303" s="1" t="s">
        <v>303</v>
      </c>
      <c r="I303" s="1" t="s">
        <v>902</v>
      </c>
      <c r="K303" s="1" t="s">
        <v>901</v>
      </c>
    </row>
    <row r="304" spans="2:11" x14ac:dyDescent="0.35">
      <c r="B304" s="1">
        <v>301</v>
      </c>
      <c r="C304" s="1" t="s">
        <v>2149</v>
      </c>
      <c r="D304" s="1">
        <v>621101</v>
      </c>
      <c r="E304" s="1" t="s">
        <v>903</v>
      </c>
      <c r="F304" s="1" t="s">
        <v>2142</v>
      </c>
      <c r="G304" s="3">
        <v>0.690725386</v>
      </c>
      <c r="H304" s="1" t="s">
        <v>303</v>
      </c>
      <c r="I304" s="1" t="s">
        <v>904</v>
      </c>
      <c r="K304" s="1" t="s">
        <v>903</v>
      </c>
    </row>
    <row r="305" spans="2:11" x14ac:dyDescent="0.35">
      <c r="B305" s="1">
        <v>302</v>
      </c>
      <c r="C305" s="1" t="s">
        <v>2149</v>
      </c>
      <c r="D305" s="1">
        <v>621201</v>
      </c>
      <c r="E305" s="1" t="s">
        <v>905</v>
      </c>
      <c r="F305" s="1" t="s">
        <v>2142</v>
      </c>
      <c r="G305" s="3">
        <v>0.85990660200000002</v>
      </c>
      <c r="H305" s="1" t="s">
        <v>303</v>
      </c>
      <c r="I305" s="1" t="s">
        <v>906</v>
      </c>
      <c r="K305" s="1" t="s">
        <v>905</v>
      </c>
    </row>
    <row r="306" spans="2:11" x14ac:dyDescent="0.35">
      <c r="B306" s="1">
        <v>303</v>
      </c>
      <c r="C306" s="1" t="s">
        <v>2149</v>
      </c>
      <c r="D306" s="1">
        <v>621202</v>
      </c>
      <c r="E306" s="1" t="s">
        <v>907</v>
      </c>
      <c r="F306" s="1" t="s">
        <v>2142</v>
      </c>
      <c r="G306" s="3">
        <v>0.725908581</v>
      </c>
      <c r="H306" s="1" t="s">
        <v>303</v>
      </c>
      <c r="I306" s="1" t="s">
        <v>908</v>
      </c>
      <c r="K306" s="1" t="s">
        <v>907</v>
      </c>
    </row>
    <row r="307" spans="2:11" x14ac:dyDescent="0.35">
      <c r="B307" s="1">
        <v>304</v>
      </c>
      <c r="C307" s="1" t="s">
        <v>2149</v>
      </c>
      <c r="D307" s="1">
        <v>641101</v>
      </c>
      <c r="E307" s="1" t="s">
        <v>909</v>
      </c>
      <c r="F307" s="1" t="s">
        <v>2142</v>
      </c>
      <c r="G307" s="3">
        <v>1.1498312390000001</v>
      </c>
      <c r="H307" s="1" t="s">
        <v>303</v>
      </c>
      <c r="I307" s="1" t="s">
        <v>910</v>
      </c>
      <c r="K307" s="1" t="s">
        <v>909</v>
      </c>
    </row>
    <row r="308" spans="2:11" x14ac:dyDescent="0.35">
      <c r="B308" s="1">
        <v>305</v>
      </c>
      <c r="C308" s="1" t="s">
        <v>2149</v>
      </c>
      <c r="D308" s="1">
        <v>641102</v>
      </c>
      <c r="E308" s="1" t="s">
        <v>911</v>
      </c>
      <c r="F308" s="1" t="s">
        <v>2142</v>
      </c>
      <c r="G308" s="3">
        <v>1.0684516930000001</v>
      </c>
      <c r="H308" s="1" t="s">
        <v>303</v>
      </c>
      <c r="I308" s="1" t="s">
        <v>912</v>
      </c>
      <c r="K308" s="1" t="s">
        <v>911</v>
      </c>
    </row>
    <row r="309" spans="2:11" x14ac:dyDescent="0.35">
      <c r="B309" s="1">
        <v>306</v>
      </c>
      <c r="C309" s="1" t="s">
        <v>2149</v>
      </c>
      <c r="D309" s="1">
        <v>642101</v>
      </c>
      <c r="E309" s="1" t="s">
        <v>913</v>
      </c>
      <c r="F309" s="1" t="s">
        <v>2142</v>
      </c>
      <c r="G309" s="3">
        <v>0.56900952000000005</v>
      </c>
      <c r="H309" s="1" t="s">
        <v>303</v>
      </c>
      <c r="I309" s="1" t="s">
        <v>914</v>
      </c>
      <c r="K309" s="1" t="s">
        <v>913</v>
      </c>
    </row>
    <row r="310" spans="2:11" x14ac:dyDescent="0.35">
      <c r="B310" s="1">
        <v>307</v>
      </c>
      <c r="C310" s="1" t="s">
        <v>2149</v>
      </c>
      <c r="D310" s="1">
        <v>642201</v>
      </c>
      <c r="E310" s="1" t="s">
        <v>915</v>
      </c>
      <c r="F310" s="1" t="s">
        <v>2142</v>
      </c>
      <c r="G310" s="3">
        <v>0.24686093000000001</v>
      </c>
      <c r="H310" s="1" t="s">
        <v>303</v>
      </c>
      <c r="I310" s="1" t="s">
        <v>916</v>
      </c>
      <c r="K310" s="1" t="s">
        <v>915</v>
      </c>
    </row>
    <row r="311" spans="2:11" x14ac:dyDescent="0.35">
      <c r="B311" s="1">
        <v>308</v>
      </c>
      <c r="C311" s="1" t="s">
        <v>2149</v>
      </c>
      <c r="D311" s="1">
        <v>711101</v>
      </c>
      <c r="E311" s="1" t="s">
        <v>917</v>
      </c>
      <c r="F311" s="1" t="s">
        <v>2142</v>
      </c>
      <c r="G311" s="3">
        <v>3.0188414990000001</v>
      </c>
      <c r="H311" s="1" t="s">
        <v>303</v>
      </c>
      <c r="I311" s="1" t="s">
        <v>918</v>
      </c>
      <c r="K311" s="1" t="s">
        <v>917</v>
      </c>
    </row>
    <row r="312" spans="2:11" x14ac:dyDescent="0.35">
      <c r="B312" s="1">
        <v>309</v>
      </c>
      <c r="C312" s="1" t="s">
        <v>2149</v>
      </c>
      <c r="D312" s="1">
        <v>711201</v>
      </c>
      <c r="E312" s="1" t="s">
        <v>919</v>
      </c>
      <c r="F312" s="1" t="s">
        <v>2142</v>
      </c>
      <c r="G312" s="3">
        <v>4.896468627</v>
      </c>
      <c r="H312" s="1" t="s">
        <v>303</v>
      </c>
      <c r="I312" s="1" t="s">
        <v>920</v>
      </c>
      <c r="K312" s="1" t="s">
        <v>919</v>
      </c>
    </row>
    <row r="313" spans="2:11" x14ac:dyDescent="0.35">
      <c r="B313" s="1">
        <v>310</v>
      </c>
      <c r="C313" s="1" t="s">
        <v>2149</v>
      </c>
      <c r="D313" s="1">
        <v>712101</v>
      </c>
      <c r="E313" s="1" t="s">
        <v>921</v>
      </c>
      <c r="F313" s="1" t="s">
        <v>2142</v>
      </c>
      <c r="G313" s="3">
        <v>3.275282034</v>
      </c>
      <c r="H313" s="1" t="s">
        <v>303</v>
      </c>
      <c r="I313" s="1" t="s">
        <v>922</v>
      </c>
      <c r="K313" s="1" t="s">
        <v>921</v>
      </c>
    </row>
    <row r="314" spans="2:11" x14ac:dyDescent="0.35">
      <c r="B314" s="1">
        <v>311</v>
      </c>
      <c r="C314" s="1" t="s">
        <v>2149</v>
      </c>
      <c r="D314" s="1">
        <v>712102</v>
      </c>
      <c r="E314" s="1" t="s">
        <v>923</v>
      </c>
      <c r="F314" s="1" t="s">
        <v>2142</v>
      </c>
      <c r="G314" s="3">
        <v>3.3666334359999999</v>
      </c>
      <c r="H314" s="1" t="s">
        <v>303</v>
      </c>
      <c r="I314" s="1" t="s">
        <v>924</v>
      </c>
      <c r="K314" s="1" t="s">
        <v>923</v>
      </c>
    </row>
    <row r="315" spans="2:11" x14ac:dyDescent="0.35">
      <c r="B315" s="1">
        <v>312</v>
      </c>
      <c r="C315" s="1" t="s">
        <v>2149</v>
      </c>
      <c r="D315" s="1">
        <v>712201</v>
      </c>
      <c r="E315" s="1" t="s">
        <v>925</v>
      </c>
      <c r="F315" s="1" t="s">
        <v>2142</v>
      </c>
      <c r="G315" s="3">
        <v>3.9311421339999999</v>
      </c>
      <c r="H315" s="1" t="s">
        <v>303</v>
      </c>
      <c r="I315" s="1" t="s">
        <v>926</v>
      </c>
      <c r="K315" s="1" t="s">
        <v>925</v>
      </c>
    </row>
    <row r="316" spans="2:11" x14ac:dyDescent="0.35">
      <c r="B316" s="1">
        <v>313</v>
      </c>
      <c r="C316" s="1" t="s">
        <v>2149</v>
      </c>
      <c r="D316" s="1">
        <v>713101</v>
      </c>
      <c r="E316" s="1" t="s">
        <v>927</v>
      </c>
      <c r="F316" s="1" t="s">
        <v>2142</v>
      </c>
      <c r="G316" s="3">
        <v>12.211152569999999</v>
      </c>
      <c r="H316" s="1" t="s">
        <v>303</v>
      </c>
      <c r="I316" s="1" t="s">
        <v>928</v>
      </c>
      <c r="K316" s="1" t="s">
        <v>927</v>
      </c>
    </row>
    <row r="317" spans="2:11" x14ac:dyDescent="0.35">
      <c r="B317" s="1">
        <v>314</v>
      </c>
      <c r="C317" s="1" t="s">
        <v>2149</v>
      </c>
      <c r="D317" s="1">
        <v>713201</v>
      </c>
      <c r="E317" s="1" t="s">
        <v>929</v>
      </c>
      <c r="F317" s="1" t="s">
        <v>2142</v>
      </c>
      <c r="G317" s="3">
        <v>11.79312139</v>
      </c>
      <c r="H317" s="1" t="s">
        <v>303</v>
      </c>
      <c r="I317" s="1" t="s">
        <v>930</v>
      </c>
      <c r="K317" s="1" t="s">
        <v>929</v>
      </c>
    </row>
    <row r="318" spans="2:11" x14ac:dyDescent="0.35">
      <c r="B318" s="1">
        <v>315</v>
      </c>
      <c r="C318" s="1" t="s">
        <v>2149</v>
      </c>
      <c r="D318" s="1">
        <v>714101</v>
      </c>
      <c r="E318" s="1" t="s">
        <v>931</v>
      </c>
      <c r="F318" s="1" t="s">
        <v>2142</v>
      </c>
      <c r="G318" s="3">
        <v>27.331349889999998</v>
      </c>
      <c r="H318" s="1" t="s">
        <v>303</v>
      </c>
      <c r="I318" s="1" t="s">
        <v>932</v>
      </c>
      <c r="K318" s="1" t="s">
        <v>931</v>
      </c>
    </row>
    <row r="319" spans="2:11" x14ac:dyDescent="0.35">
      <c r="B319" s="1">
        <v>316</v>
      </c>
      <c r="C319" s="1" t="s">
        <v>2149</v>
      </c>
      <c r="D319" s="1">
        <v>714201</v>
      </c>
      <c r="E319" s="1" t="s">
        <v>933</v>
      </c>
      <c r="F319" s="1" t="s">
        <v>2142</v>
      </c>
      <c r="G319" s="3">
        <v>13.30180069</v>
      </c>
      <c r="H319" s="1" t="s">
        <v>303</v>
      </c>
      <c r="I319" s="1" t="s">
        <v>934</v>
      </c>
      <c r="K319" s="1" t="s">
        <v>933</v>
      </c>
    </row>
    <row r="320" spans="2:11" x14ac:dyDescent="0.35">
      <c r="B320" s="1">
        <v>317</v>
      </c>
      <c r="C320" s="1" t="s">
        <v>2149</v>
      </c>
      <c r="D320" s="1">
        <v>714301</v>
      </c>
      <c r="E320" s="1" t="s">
        <v>935</v>
      </c>
      <c r="F320" s="1" t="s">
        <v>2142</v>
      </c>
      <c r="G320" s="3">
        <v>1.7377335439999999</v>
      </c>
      <c r="H320" s="1" t="s">
        <v>303</v>
      </c>
      <c r="I320" s="1" t="s">
        <v>936</v>
      </c>
      <c r="K320" s="1" t="s">
        <v>935</v>
      </c>
    </row>
    <row r="321" spans="2:11" x14ac:dyDescent="0.35">
      <c r="B321" s="1">
        <v>318</v>
      </c>
      <c r="C321" s="1" t="s">
        <v>2149</v>
      </c>
      <c r="D321" s="1">
        <v>715101</v>
      </c>
      <c r="E321" s="1" t="s">
        <v>937</v>
      </c>
      <c r="F321" s="1" t="s">
        <v>2142</v>
      </c>
      <c r="G321" s="3">
        <v>12.141840589999999</v>
      </c>
      <c r="H321" s="1" t="s">
        <v>303</v>
      </c>
      <c r="I321" s="1" t="s">
        <v>938</v>
      </c>
      <c r="K321" s="1" t="s">
        <v>937</v>
      </c>
    </row>
    <row r="322" spans="2:11" x14ac:dyDescent="0.35">
      <c r="B322" s="1">
        <v>319</v>
      </c>
      <c r="C322" s="1" t="s">
        <v>2149</v>
      </c>
      <c r="D322" s="1">
        <v>716101</v>
      </c>
      <c r="E322" s="1" t="s">
        <v>939</v>
      </c>
      <c r="F322" s="1" t="s">
        <v>2142</v>
      </c>
      <c r="G322" s="3">
        <v>1.563728794</v>
      </c>
      <c r="H322" s="1" t="s">
        <v>303</v>
      </c>
      <c r="I322" s="1" t="s">
        <v>940</v>
      </c>
      <c r="K322" s="1" t="s">
        <v>939</v>
      </c>
    </row>
    <row r="323" spans="2:11" x14ac:dyDescent="0.35">
      <c r="B323" s="1">
        <v>320</v>
      </c>
      <c r="C323" s="1" t="s">
        <v>2149</v>
      </c>
      <c r="D323" s="1">
        <v>717101</v>
      </c>
      <c r="E323" s="1" t="s">
        <v>941</v>
      </c>
      <c r="F323" s="1" t="s">
        <v>2142</v>
      </c>
      <c r="G323" s="3">
        <v>2.3298461189999999</v>
      </c>
      <c r="H323" s="1" t="s">
        <v>303</v>
      </c>
      <c r="I323" s="1" t="s">
        <v>942</v>
      </c>
      <c r="K323" s="1" t="s">
        <v>941</v>
      </c>
    </row>
    <row r="324" spans="2:11" x14ac:dyDescent="0.35">
      <c r="B324" s="1">
        <v>321</v>
      </c>
      <c r="C324" s="1" t="s">
        <v>2149</v>
      </c>
      <c r="D324" s="1">
        <v>718101</v>
      </c>
      <c r="E324" s="1" t="s">
        <v>943</v>
      </c>
      <c r="F324" s="1" t="s">
        <v>2142</v>
      </c>
      <c r="G324" s="3">
        <v>2.4290501469999999</v>
      </c>
      <c r="H324" s="1" t="s">
        <v>303</v>
      </c>
      <c r="I324" s="1" t="s">
        <v>944</v>
      </c>
      <c r="K324" s="1" t="s">
        <v>943</v>
      </c>
    </row>
    <row r="325" spans="2:11" x14ac:dyDescent="0.35">
      <c r="B325" s="1">
        <v>322</v>
      </c>
      <c r="C325" s="1" t="s">
        <v>2149</v>
      </c>
      <c r="D325" s="1">
        <v>718901</v>
      </c>
      <c r="E325" s="1" t="s">
        <v>945</v>
      </c>
      <c r="F325" s="1" t="s">
        <v>2142</v>
      </c>
      <c r="G325" s="3">
        <v>1.3795729720000001</v>
      </c>
      <c r="H325" s="1" t="s">
        <v>303</v>
      </c>
      <c r="I325" s="1" t="s">
        <v>946</v>
      </c>
      <c r="K325" s="1" t="s">
        <v>945</v>
      </c>
    </row>
    <row r="326" spans="2:11" x14ac:dyDescent="0.35">
      <c r="B326" s="1">
        <v>323</v>
      </c>
      <c r="C326" s="1" t="s">
        <v>2149</v>
      </c>
      <c r="D326" s="1">
        <v>718902</v>
      </c>
      <c r="E326" s="1" t="s">
        <v>947</v>
      </c>
      <c r="F326" s="1" t="s">
        <v>2142</v>
      </c>
      <c r="G326" s="3">
        <v>1.947337434</v>
      </c>
      <c r="H326" s="1" t="s">
        <v>303</v>
      </c>
      <c r="I326" s="1" t="s">
        <v>948</v>
      </c>
      <c r="K326" s="1" t="s">
        <v>947</v>
      </c>
    </row>
    <row r="327" spans="2:11" x14ac:dyDescent="0.35">
      <c r="B327" s="1">
        <v>324</v>
      </c>
      <c r="C327" s="1" t="s">
        <v>2149</v>
      </c>
      <c r="D327" s="1">
        <v>718903</v>
      </c>
      <c r="E327" s="1" t="s">
        <v>949</v>
      </c>
      <c r="F327" s="1" t="s">
        <v>2142</v>
      </c>
      <c r="G327" s="3">
        <v>0.75835511700000002</v>
      </c>
      <c r="H327" s="1" t="s">
        <v>303</v>
      </c>
      <c r="I327" s="1" t="s">
        <v>950</v>
      </c>
      <c r="K327" s="1" t="s">
        <v>949</v>
      </c>
    </row>
    <row r="328" spans="2:11" x14ac:dyDescent="0.35">
      <c r="B328" s="1">
        <v>325</v>
      </c>
      <c r="C328" s="1" t="s">
        <v>2149</v>
      </c>
      <c r="D328" s="1">
        <v>718904</v>
      </c>
      <c r="E328" s="1" t="s">
        <v>951</v>
      </c>
      <c r="F328" s="1" t="s">
        <v>2142</v>
      </c>
      <c r="G328" s="3">
        <v>2.074759646</v>
      </c>
      <c r="H328" s="1" t="s">
        <v>303</v>
      </c>
      <c r="I328" s="1" t="s">
        <v>952</v>
      </c>
      <c r="K328" s="1" t="s">
        <v>951</v>
      </c>
    </row>
    <row r="329" spans="2:11" x14ac:dyDescent="0.35">
      <c r="B329" s="1">
        <v>326</v>
      </c>
      <c r="C329" s="1" t="s">
        <v>2149</v>
      </c>
      <c r="D329" s="1">
        <v>718905</v>
      </c>
      <c r="E329" s="1" t="s">
        <v>953</v>
      </c>
      <c r="F329" s="1" t="s">
        <v>2142</v>
      </c>
      <c r="G329" s="3">
        <v>2.624178696</v>
      </c>
      <c r="H329" s="1" t="s">
        <v>303</v>
      </c>
      <c r="I329" s="1" t="s">
        <v>954</v>
      </c>
      <c r="K329" s="1" t="s">
        <v>953</v>
      </c>
    </row>
    <row r="330" spans="2:11" x14ac:dyDescent="0.35">
      <c r="B330" s="1">
        <v>327</v>
      </c>
      <c r="C330" s="1" t="s">
        <v>2149</v>
      </c>
      <c r="D330" s="1">
        <v>718906</v>
      </c>
      <c r="E330" s="1" t="s">
        <v>955</v>
      </c>
      <c r="F330" s="1" t="s">
        <v>2142</v>
      </c>
      <c r="G330" s="3">
        <v>1.3196991520000001</v>
      </c>
      <c r="H330" s="1" t="s">
        <v>303</v>
      </c>
      <c r="I330" s="1" t="s">
        <v>956</v>
      </c>
      <c r="K330" s="1" t="s">
        <v>955</v>
      </c>
    </row>
    <row r="331" spans="2:11" x14ac:dyDescent="0.35">
      <c r="B331" s="1">
        <v>328</v>
      </c>
      <c r="C331" s="1" t="s">
        <v>2149</v>
      </c>
      <c r="D331" s="1">
        <v>718909</v>
      </c>
      <c r="E331" s="1" t="s">
        <v>957</v>
      </c>
      <c r="F331" s="1" t="s">
        <v>2142</v>
      </c>
      <c r="G331" s="3">
        <v>0.95710144100000005</v>
      </c>
      <c r="H331" s="1" t="s">
        <v>303</v>
      </c>
      <c r="I331" s="1" t="s">
        <v>958</v>
      </c>
      <c r="K331" s="1" t="s">
        <v>957</v>
      </c>
    </row>
    <row r="332" spans="2:11" x14ac:dyDescent="0.35">
      <c r="B332" s="1">
        <v>329</v>
      </c>
      <c r="C332" s="1" t="s">
        <v>2149</v>
      </c>
      <c r="D332" s="1">
        <v>731101</v>
      </c>
      <c r="E332" s="1" t="s">
        <v>959</v>
      </c>
      <c r="F332" s="1" t="s">
        <v>2142</v>
      </c>
      <c r="G332" s="3">
        <v>1.189455921</v>
      </c>
      <c r="H332" s="1" t="s">
        <v>303</v>
      </c>
      <c r="I332" s="1" t="s">
        <v>960</v>
      </c>
      <c r="K332" s="1" t="s">
        <v>959</v>
      </c>
    </row>
    <row r="333" spans="2:11" x14ac:dyDescent="0.35">
      <c r="B333" s="1">
        <v>330</v>
      </c>
      <c r="C333" s="1" t="s">
        <v>2149</v>
      </c>
      <c r="D333" s="1">
        <v>731201</v>
      </c>
      <c r="E333" s="1" t="s">
        <v>961</v>
      </c>
      <c r="F333" s="1" t="s">
        <v>2142</v>
      </c>
      <c r="G333" s="3">
        <v>1.158547577</v>
      </c>
      <c r="H333" s="1" t="s">
        <v>303</v>
      </c>
      <c r="I333" s="1" t="s">
        <v>962</v>
      </c>
      <c r="K333" s="1" t="s">
        <v>961</v>
      </c>
    </row>
    <row r="334" spans="2:11" x14ac:dyDescent="0.35">
      <c r="B334" s="1">
        <v>331</v>
      </c>
      <c r="C334" s="1" t="s">
        <v>2149</v>
      </c>
      <c r="D334" s="1">
        <v>731202</v>
      </c>
      <c r="E334" s="1" t="s">
        <v>963</v>
      </c>
      <c r="F334" s="1" t="s">
        <v>2142</v>
      </c>
      <c r="G334" s="3">
        <v>0.84764622499999998</v>
      </c>
      <c r="H334" s="1" t="s">
        <v>303</v>
      </c>
      <c r="I334" s="1" t="s">
        <v>964</v>
      </c>
      <c r="K334" s="1" t="s">
        <v>963</v>
      </c>
    </row>
    <row r="335" spans="2:11" x14ac:dyDescent="0.35">
      <c r="B335" s="1">
        <v>332</v>
      </c>
      <c r="C335" s="1" t="s">
        <v>2149</v>
      </c>
      <c r="D335" s="1">
        <v>731203</v>
      </c>
      <c r="E335" s="1" t="s">
        <v>965</v>
      </c>
      <c r="F335" s="1" t="s">
        <v>2142</v>
      </c>
      <c r="G335" s="3">
        <v>1.4779998990000001</v>
      </c>
      <c r="H335" s="1" t="s">
        <v>303</v>
      </c>
      <c r="I335" s="1" t="s">
        <v>966</v>
      </c>
      <c r="K335" s="1" t="s">
        <v>965</v>
      </c>
    </row>
    <row r="336" spans="2:11" x14ac:dyDescent="0.35">
      <c r="B336" s="1">
        <v>333</v>
      </c>
      <c r="C336" s="1" t="s">
        <v>2149</v>
      </c>
      <c r="D336" s="1">
        <v>731909</v>
      </c>
      <c r="E336" s="1" t="s">
        <v>967</v>
      </c>
      <c r="F336" s="1" t="s">
        <v>2142</v>
      </c>
      <c r="G336" s="3">
        <v>1.4240705520000001</v>
      </c>
      <c r="H336" s="1" t="s">
        <v>303</v>
      </c>
      <c r="I336" s="1" t="s">
        <v>968</v>
      </c>
      <c r="K336" s="1" t="s">
        <v>967</v>
      </c>
    </row>
    <row r="337" spans="2:11" x14ac:dyDescent="0.35">
      <c r="B337" s="1">
        <v>334</v>
      </c>
      <c r="C337" s="1" t="s">
        <v>2149</v>
      </c>
      <c r="D337" s="1">
        <v>732101</v>
      </c>
      <c r="E337" s="1" t="s">
        <v>969</v>
      </c>
      <c r="F337" s="1" t="s">
        <v>2142</v>
      </c>
      <c r="G337" s="3">
        <v>1.6812611040000001</v>
      </c>
      <c r="H337" s="1" t="s">
        <v>303</v>
      </c>
      <c r="I337" s="1" t="s">
        <v>970</v>
      </c>
      <c r="K337" s="1" t="s">
        <v>969</v>
      </c>
    </row>
    <row r="338" spans="2:11" x14ac:dyDescent="0.35">
      <c r="B338" s="1">
        <v>335</v>
      </c>
      <c r="C338" s="1" t="s">
        <v>2149</v>
      </c>
      <c r="D338" s="1">
        <v>732102</v>
      </c>
      <c r="E338" s="1" t="s">
        <v>971</v>
      </c>
      <c r="F338" s="1" t="s">
        <v>2142</v>
      </c>
      <c r="G338" s="3">
        <v>1.468433635</v>
      </c>
      <c r="H338" s="1" t="s">
        <v>303</v>
      </c>
      <c r="I338" s="1" t="s">
        <v>972</v>
      </c>
      <c r="K338" s="1" t="s">
        <v>971</v>
      </c>
    </row>
    <row r="339" spans="2:11" x14ac:dyDescent="0.35">
      <c r="B339" s="1">
        <v>336</v>
      </c>
      <c r="C339" s="1" t="s">
        <v>2149</v>
      </c>
      <c r="D339" s="1">
        <v>732103</v>
      </c>
      <c r="E339" s="1" t="s">
        <v>973</v>
      </c>
      <c r="F339" s="1" t="s">
        <v>2142</v>
      </c>
      <c r="G339" s="3">
        <v>1.2762464819999999</v>
      </c>
      <c r="H339" s="1" t="s">
        <v>303</v>
      </c>
      <c r="I339" s="1" t="s">
        <v>974</v>
      </c>
      <c r="K339" s="1" t="s">
        <v>973</v>
      </c>
    </row>
    <row r="340" spans="2:11" x14ac:dyDescent="0.35">
      <c r="B340" s="1">
        <v>337</v>
      </c>
      <c r="C340" s="1" t="s">
        <v>2149</v>
      </c>
      <c r="D340" s="1">
        <v>733101</v>
      </c>
      <c r="E340" s="1" t="s">
        <v>975</v>
      </c>
      <c r="F340" s="1" t="s">
        <v>2142</v>
      </c>
      <c r="G340" s="3">
        <v>1.014089029</v>
      </c>
      <c r="H340" s="1" t="s">
        <v>303</v>
      </c>
      <c r="I340" s="1" t="s">
        <v>976</v>
      </c>
      <c r="K340" s="1" t="s">
        <v>975</v>
      </c>
    </row>
    <row r="341" spans="2:11" x14ac:dyDescent="0.35">
      <c r="B341" s="1">
        <v>338</v>
      </c>
      <c r="C341" s="1" t="s">
        <v>2149</v>
      </c>
      <c r="D341" s="1">
        <v>734101</v>
      </c>
      <c r="E341" s="1" t="s">
        <v>977</v>
      </c>
      <c r="F341" s="1" t="s">
        <v>2142</v>
      </c>
      <c r="G341" s="3">
        <v>1.3735119069999999</v>
      </c>
      <c r="H341" s="1" t="s">
        <v>303</v>
      </c>
      <c r="I341" s="1" t="s">
        <v>978</v>
      </c>
      <c r="K341" s="1" t="s">
        <v>977</v>
      </c>
    </row>
    <row r="342" spans="2:11" x14ac:dyDescent="0.35">
      <c r="B342" s="1">
        <v>339</v>
      </c>
      <c r="C342" s="1" t="s">
        <v>2149</v>
      </c>
      <c r="D342" s="1">
        <v>735101</v>
      </c>
      <c r="E342" s="1" t="s">
        <v>979</v>
      </c>
      <c r="F342" s="1" t="s">
        <v>2142</v>
      </c>
      <c r="G342" s="3">
        <v>2.1433933629999999</v>
      </c>
      <c r="H342" s="1" t="s">
        <v>303</v>
      </c>
      <c r="I342" s="1" t="s">
        <v>980</v>
      </c>
      <c r="K342" s="1" t="s">
        <v>979</v>
      </c>
    </row>
    <row r="343" spans="2:11" x14ac:dyDescent="0.35">
      <c r="B343" s="1">
        <v>340</v>
      </c>
      <c r="C343" s="1" t="s">
        <v>2149</v>
      </c>
      <c r="D343" s="1">
        <v>735102</v>
      </c>
      <c r="E343" s="1" t="s">
        <v>981</v>
      </c>
      <c r="F343" s="1" t="s">
        <v>2142</v>
      </c>
      <c r="G343" s="3">
        <v>3.6807193489999999</v>
      </c>
      <c r="H343" s="1" t="s">
        <v>303</v>
      </c>
      <c r="I343" s="1" t="s">
        <v>982</v>
      </c>
      <c r="K343" s="1" t="s">
        <v>981</v>
      </c>
    </row>
    <row r="344" spans="2:11" x14ac:dyDescent="0.35">
      <c r="B344" s="1">
        <v>341</v>
      </c>
      <c r="C344" s="1" t="s">
        <v>2149</v>
      </c>
      <c r="D344" s="1">
        <v>735103</v>
      </c>
      <c r="E344" s="1" t="s">
        <v>983</v>
      </c>
      <c r="F344" s="1" t="s">
        <v>2142</v>
      </c>
      <c r="G344" s="3">
        <v>2.8774556200000001</v>
      </c>
      <c r="H344" s="1" t="s">
        <v>303</v>
      </c>
      <c r="I344" s="1" t="s">
        <v>984</v>
      </c>
      <c r="K344" s="1" t="s">
        <v>983</v>
      </c>
    </row>
    <row r="345" spans="2:11" x14ac:dyDescent="0.35">
      <c r="B345" s="1">
        <v>342</v>
      </c>
      <c r="C345" s="1" t="s">
        <v>2149</v>
      </c>
      <c r="D345" s="1">
        <v>735104</v>
      </c>
      <c r="E345" s="1" t="s">
        <v>985</v>
      </c>
      <c r="F345" s="1" t="s">
        <v>2142</v>
      </c>
      <c r="G345" s="3">
        <v>1.009835644</v>
      </c>
      <c r="H345" s="1" t="s">
        <v>303</v>
      </c>
      <c r="I345" s="1" t="s">
        <v>986</v>
      </c>
      <c r="K345" s="1" t="s">
        <v>985</v>
      </c>
    </row>
    <row r="346" spans="2:11" x14ac:dyDescent="0.35">
      <c r="B346" s="1">
        <v>343</v>
      </c>
      <c r="C346" s="1" t="s">
        <v>2149</v>
      </c>
      <c r="D346" s="1">
        <v>811101</v>
      </c>
      <c r="E346" s="1" t="s">
        <v>987</v>
      </c>
      <c r="F346" s="1" t="s">
        <v>2142</v>
      </c>
      <c r="G346" s="3">
        <v>1.7419078139999999</v>
      </c>
      <c r="H346" s="1" t="s">
        <v>303</v>
      </c>
      <c r="I346" s="1" t="s">
        <v>988</v>
      </c>
      <c r="K346" s="1" t="s">
        <v>987</v>
      </c>
    </row>
    <row r="347" spans="2:11" x14ac:dyDescent="0.35">
      <c r="B347" s="1">
        <v>344</v>
      </c>
      <c r="C347" s="1" t="s">
        <v>2149</v>
      </c>
      <c r="D347" s="1">
        <v>811201</v>
      </c>
      <c r="E347" s="1" t="s">
        <v>989</v>
      </c>
      <c r="F347" s="1" t="s">
        <v>2142</v>
      </c>
      <c r="G347" s="3">
        <v>1.448307394</v>
      </c>
      <c r="H347" s="1" t="s">
        <v>303</v>
      </c>
      <c r="I347" s="1" t="s">
        <v>990</v>
      </c>
      <c r="K347" s="1" t="s">
        <v>989</v>
      </c>
    </row>
    <row r="348" spans="2:11" x14ac:dyDescent="0.35">
      <c r="B348" s="1">
        <v>345</v>
      </c>
      <c r="C348" s="1" t="s">
        <v>2149</v>
      </c>
      <c r="D348" s="1">
        <v>821101</v>
      </c>
      <c r="E348" s="1" t="s">
        <v>991</v>
      </c>
      <c r="F348" s="1" t="s">
        <v>2142</v>
      </c>
      <c r="G348" s="3">
        <v>0.72763643899999997</v>
      </c>
      <c r="H348" s="1" t="s">
        <v>303</v>
      </c>
      <c r="I348" s="1" t="s">
        <v>992</v>
      </c>
      <c r="K348" s="1" t="s">
        <v>991</v>
      </c>
    </row>
    <row r="349" spans="2:11" x14ac:dyDescent="0.35">
      <c r="B349" s="1">
        <v>346</v>
      </c>
      <c r="C349" s="1" t="s">
        <v>2149</v>
      </c>
      <c r="D349" s="1">
        <v>821102</v>
      </c>
      <c r="E349" s="1" t="s">
        <v>993</v>
      </c>
      <c r="F349" s="1" t="s">
        <v>2142</v>
      </c>
      <c r="G349" s="3">
        <v>1.314041231</v>
      </c>
      <c r="H349" s="1" t="s">
        <v>303</v>
      </c>
      <c r="I349" s="1" t="s">
        <v>994</v>
      </c>
      <c r="K349" s="1" t="s">
        <v>993</v>
      </c>
    </row>
    <row r="350" spans="2:11" x14ac:dyDescent="0.35">
      <c r="B350" s="1">
        <v>347</v>
      </c>
      <c r="C350" s="1" t="s">
        <v>2149</v>
      </c>
      <c r="D350" s="1">
        <v>821301</v>
      </c>
      <c r="E350" s="1" t="s">
        <v>995</v>
      </c>
      <c r="F350" s="1" t="s">
        <v>2142</v>
      </c>
      <c r="G350" s="3">
        <v>2.0617518939999999</v>
      </c>
      <c r="H350" s="1" t="s">
        <v>303</v>
      </c>
      <c r="I350" s="1" t="s">
        <v>996</v>
      </c>
      <c r="K350" s="1" t="s">
        <v>995</v>
      </c>
    </row>
    <row r="351" spans="2:11" x14ac:dyDescent="0.35">
      <c r="B351" s="1">
        <v>348</v>
      </c>
      <c r="C351" s="1" t="s">
        <v>2149</v>
      </c>
      <c r="D351" s="1">
        <v>821302</v>
      </c>
      <c r="E351" s="1" t="s">
        <v>997</v>
      </c>
      <c r="F351" s="1" t="s">
        <v>2142</v>
      </c>
      <c r="G351" s="3">
        <v>2.9933502700000001</v>
      </c>
      <c r="H351" s="1" t="s">
        <v>303</v>
      </c>
      <c r="I351" s="1" t="s">
        <v>998</v>
      </c>
      <c r="K351" s="1" t="s">
        <v>997</v>
      </c>
    </row>
    <row r="352" spans="2:11" x14ac:dyDescent="0.35">
      <c r="B352" s="1">
        <v>349</v>
      </c>
      <c r="C352" s="1" t="s">
        <v>2149</v>
      </c>
      <c r="D352" s="1">
        <v>821303</v>
      </c>
      <c r="E352" s="1" t="s">
        <v>999</v>
      </c>
      <c r="F352" s="1" t="s">
        <v>2142</v>
      </c>
      <c r="G352" s="3">
        <v>4.8338727390000003</v>
      </c>
      <c r="H352" s="1" t="s">
        <v>303</v>
      </c>
      <c r="I352" s="1" t="s">
        <v>1000</v>
      </c>
      <c r="K352" s="1" t="s">
        <v>999</v>
      </c>
    </row>
    <row r="353" spans="2:11" x14ac:dyDescent="0.35">
      <c r="B353" s="1">
        <v>350</v>
      </c>
      <c r="C353" s="1" t="s">
        <v>2149</v>
      </c>
      <c r="D353" s="1">
        <v>821304</v>
      </c>
      <c r="E353" s="1" t="s">
        <v>1001</v>
      </c>
      <c r="F353" s="1" t="s">
        <v>2142</v>
      </c>
      <c r="G353" s="3">
        <v>2.7271633300000002</v>
      </c>
      <c r="H353" s="1" t="s">
        <v>303</v>
      </c>
      <c r="I353" s="1" t="s">
        <v>1002</v>
      </c>
      <c r="K353" s="1" t="s">
        <v>1001</v>
      </c>
    </row>
    <row r="354" spans="2:11" x14ac:dyDescent="0.35">
      <c r="B354" s="1">
        <v>351</v>
      </c>
      <c r="C354" s="1" t="s">
        <v>2149</v>
      </c>
      <c r="D354" s="1">
        <v>822101</v>
      </c>
      <c r="E354" s="1" t="s">
        <v>1003</v>
      </c>
      <c r="F354" s="1" t="s">
        <v>2142</v>
      </c>
      <c r="G354" s="3">
        <v>3.7105361349999999</v>
      </c>
      <c r="H354" s="1" t="s">
        <v>303</v>
      </c>
      <c r="I354" s="1" t="s">
        <v>1004</v>
      </c>
      <c r="K354" s="1" t="s">
        <v>1003</v>
      </c>
    </row>
    <row r="355" spans="2:11" x14ac:dyDescent="0.35">
      <c r="B355" s="1">
        <v>352</v>
      </c>
      <c r="C355" s="1" t="s">
        <v>2149</v>
      </c>
      <c r="D355" s="1">
        <v>822102</v>
      </c>
      <c r="E355" s="1" t="s">
        <v>1005</v>
      </c>
      <c r="F355" s="1" t="s">
        <v>2142</v>
      </c>
      <c r="G355" s="3">
        <v>2.9300406990000001</v>
      </c>
      <c r="H355" s="1" t="s">
        <v>303</v>
      </c>
      <c r="I355" s="1" t="s">
        <v>1006</v>
      </c>
      <c r="K355" s="1" t="s">
        <v>1005</v>
      </c>
    </row>
    <row r="356" spans="2:11" x14ac:dyDescent="0.35">
      <c r="B356" s="1">
        <v>353</v>
      </c>
      <c r="C356" s="1" t="s">
        <v>2149</v>
      </c>
      <c r="D356" s="1">
        <v>822103</v>
      </c>
      <c r="E356" s="1" t="s">
        <v>1007</v>
      </c>
      <c r="F356" s="1" t="s">
        <v>2142</v>
      </c>
      <c r="G356" s="3">
        <v>2.5731032489999999</v>
      </c>
      <c r="H356" s="1" t="s">
        <v>303</v>
      </c>
      <c r="I356" s="1" t="s">
        <v>1008</v>
      </c>
      <c r="K356" s="1" t="s">
        <v>1007</v>
      </c>
    </row>
    <row r="357" spans="2:11" x14ac:dyDescent="0.35">
      <c r="B357" s="1">
        <v>354</v>
      </c>
      <c r="C357" s="1" t="s">
        <v>2149</v>
      </c>
      <c r="D357" s="1">
        <v>822104</v>
      </c>
      <c r="E357" s="1" t="s">
        <v>1009</v>
      </c>
      <c r="F357" s="1" t="s">
        <v>2142</v>
      </c>
      <c r="G357" s="3">
        <v>1.540349583</v>
      </c>
      <c r="H357" s="1" t="s">
        <v>303</v>
      </c>
      <c r="I357" s="1" t="s">
        <v>1010</v>
      </c>
      <c r="K357" s="1" t="s">
        <v>1009</v>
      </c>
    </row>
    <row r="358" spans="2:11" x14ac:dyDescent="0.35">
      <c r="B358" s="1">
        <v>355</v>
      </c>
      <c r="C358" s="1" t="s">
        <v>2149</v>
      </c>
      <c r="D358" s="1">
        <v>822105</v>
      </c>
      <c r="E358" s="1" t="s">
        <v>1011</v>
      </c>
      <c r="F358" s="1" t="s">
        <v>2142</v>
      </c>
      <c r="G358" s="3">
        <v>5.4986196300000003</v>
      </c>
      <c r="H358" s="1" t="s">
        <v>303</v>
      </c>
      <c r="I358" s="1" t="s">
        <v>1012</v>
      </c>
      <c r="K358" s="1" t="s">
        <v>1011</v>
      </c>
    </row>
    <row r="359" spans="2:11" x14ac:dyDescent="0.35">
      <c r="B359" s="1">
        <v>356</v>
      </c>
      <c r="C359" s="1" t="s">
        <v>2149</v>
      </c>
      <c r="D359" s="1">
        <v>822106</v>
      </c>
      <c r="E359" s="1" t="s">
        <v>1013</v>
      </c>
      <c r="F359" s="1" t="s">
        <v>2142</v>
      </c>
      <c r="G359" s="3">
        <v>1.39661898</v>
      </c>
      <c r="H359" s="1" t="s">
        <v>303</v>
      </c>
      <c r="I359" s="1" t="s">
        <v>1014</v>
      </c>
      <c r="K359" s="1" t="s">
        <v>1013</v>
      </c>
    </row>
    <row r="360" spans="2:11" x14ac:dyDescent="0.35">
      <c r="B360" s="1">
        <v>357</v>
      </c>
      <c r="C360" s="1" t="s">
        <v>2149</v>
      </c>
      <c r="D360" s="1">
        <v>822201</v>
      </c>
      <c r="E360" s="1" t="s">
        <v>1015</v>
      </c>
      <c r="F360" s="1" t="s">
        <v>2142</v>
      </c>
      <c r="G360" s="3">
        <v>2.6300940229999998</v>
      </c>
      <c r="H360" s="1" t="s">
        <v>303</v>
      </c>
      <c r="I360" s="1" t="s">
        <v>1016</v>
      </c>
      <c r="K360" s="1" t="s">
        <v>1015</v>
      </c>
    </row>
    <row r="361" spans="2:11" x14ac:dyDescent="0.35">
      <c r="B361" s="1">
        <v>358</v>
      </c>
      <c r="C361" s="1" t="s">
        <v>2149</v>
      </c>
      <c r="D361" s="1">
        <v>831101</v>
      </c>
      <c r="E361" s="1" t="s">
        <v>1017</v>
      </c>
      <c r="F361" s="1" t="s">
        <v>2142</v>
      </c>
      <c r="G361" s="3">
        <v>2.2047105070000002</v>
      </c>
      <c r="H361" s="1" t="s">
        <v>303</v>
      </c>
      <c r="I361" s="1" t="s">
        <v>1018</v>
      </c>
      <c r="K361" s="1" t="s">
        <v>1017</v>
      </c>
    </row>
    <row r="362" spans="2:11" x14ac:dyDescent="0.35">
      <c r="B362" s="1">
        <v>359</v>
      </c>
      <c r="C362" s="1" t="s">
        <v>2149</v>
      </c>
      <c r="D362" s="1">
        <v>831102</v>
      </c>
      <c r="E362" s="1" t="s">
        <v>1019</v>
      </c>
      <c r="F362" s="1" t="s">
        <v>2142</v>
      </c>
      <c r="G362" s="3">
        <v>1.804772695</v>
      </c>
      <c r="H362" s="1" t="s">
        <v>303</v>
      </c>
      <c r="I362" s="1" t="s">
        <v>1020</v>
      </c>
      <c r="K362" s="1" t="s">
        <v>1019</v>
      </c>
    </row>
    <row r="363" spans="2:11" x14ac:dyDescent="0.35">
      <c r="B363" s="1">
        <v>360</v>
      </c>
      <c r="C363" s="1" t="s">
        <v>2149</v>
      </c>
      <c r="D363" s="1">
        <v>831103</v>
      </c>
      <c r="E363" s="1" t="s">
        <v>1021</v>
      </c>
      <c r="F363" s="1" t="s">
        <v>2142</v>
      </c>
      <c r="G363" s="3">
        <v>1.871312748</v>
      </c>
      <c r="H363" s="1" t="s">
        <v>303</v>
      </c>
      <c r="I363" s="1" t="s">
        <v>1022</v>
      </c>
      <c r="K363" s="1" t="s">
        <v>1021</v>
      </c>
    </row>
    <row r="364" spans="2:11" x14ac:dyDescent="0.35">
      <c r="B364" s="1">
        <v>361</v>
      </c>
      <c r="C364" s="1" t="s">
        <v>2149</v>
      </c>
      <c r="D364" s="1">
        <v>831201</v>
      </c>
      <c r="E364" s="1" t="s">
        <v>1023</v>
      </c>
      <c r="F364" s="1" t="s">
        <v>2142</v>
      </c>
      <c r="G364" s="3">
        <v>1.597003586</v>
      </c>
      <c r="H364" s="1" t="s">
        <v>303</v>
      </c>
      <c r="I364" s="1" t="s">
        <v>1024</v>
      </c>
      <c r="K364" s="1" t="s">
        <v>1023</v>
      </c>
    </row>
    <row r="365" spans="2:11" x14ac:dyDescent="0.35">
      <c r="B365" s="1">
        <v>362</v>
      </c>
      <c r="C365" s="1" t="s">
        <v>2149</v>
      </c>
      <c r="D365" s="1">
        <v>831202</v>
      </c>
      <c r="E365" s="1" t="s">
        <v>1025</v>
      </c>
      <c r="F365" s="1" t="s">
        <v>2142</v>
      </c>
      <c r="G365" s="3">
        <v>2.0116866400000002</v>
      </c>
      <c r="H365" s="1" t="s">
        <v>303</v>
      </c>
      <c r="I365" s="1" t="s">
        <v>1026</v>
      </c>
      <c r="K365" s="1" t="s">
        <v>1025</v>
      </c>
    </row>
    <row r="366" spans="2:11" x14ac:dyDescent="0.35">
      <c r="B366" s="1">
        <v>363</v>
      </c>
      <c r="C366" s="1" t="s">
        <v>2149</v>
      </c>
      <c r="D366" s="1">
        <v>831301</v>
      </c>
      <c r="E366" s="1" t="s">
        <v>1027</v>
      </c>
      <c r="F366" s="1" t="s">
        <v>2142</v>
      </c>
      <c r="G366" s="3">
        <v>1.553359594</v>
      </c>
      <c r="H366" s="1" t="s">
        <v>303</v>
      </c>
      <c r="I366" s="1" t="s">
        <v>1028</v>
      </c>
      <c r="K366" s="1" t="s">
        <v>1027</v>
      </c>
    </row>
    <row r="367" spans="2:11" x14ac:dyDescent="0.35">
      <c r="B367" s="1">
        <v>364</v>
      </c>
      <c r="C367" s="1" t="s">
        <v>2149</v>
      </c>
      <c r="D367" s="1">
        <v>831302</v>
      </c>
      <c r="E367" s="1" t="s">
        <v>1029</v>
      </c>
      <c r="F367" s="1" t="s">
        <v>2142</v>
      </c>
      <c r="G367" s="3">
        <v>1.803299856</v>
      </c>
      <c r="H367" s="1" t="s">
        <v>303</v>
      </c>
      <c r="I367" s="1" t="s">
        <v>1030</v>
      </c>
      <c r="K367" s="1" t="s">
        <v>1029</v>
      </c>
    </row>
    <row r="368" spans="2:11" x14ac:dyDescent="0.35">
      <c r="B368" s="1">
        <v>365</v>
      </c>
      <c r="C368" s="1" t="s">
        <v>2149</v>
      </c>
      <c r="D368" s="1">
        <v>831303</v>
      </c>
      <c r="E368" s="1" t="s">
        <v>1031</v>
      </c>
      <c r="F368" s="1" t="s">
        <v>2142</v>
      </c>
      <c r="G368" s="3">
        <v>1.493139529</v>
      </c>
      <c r="H368" s="1" t="s">
        <v>303</v>
      </c>
      <c r="I368" s="1" t="s">
        <v>1032</v>
      </c>
      <c r="K368" s="1" t="s">
        <v>1031</v>
      </c>
    </row>
    <row r="369" spans="2:11" x14ac:dyDescent="0.35">
      <c r="B369" s="1">
        <v>366</v>
      </c>
      <c r="C369" s="1" t="s">
        <v>2149</v>
      </c>
      <c r="D369" s="1">
        <v>831304</v>
      </c>
      <c r="E369" s="1" t="s">
        <v>1033</v>
      </c>
      <c r="F369" s="1" t="s">
        <v>2142</v>
      </c>
      <c r="G369" s="3">
        <v>1.448710245</v>
      </c>
      <c r="H369" s="1" t="s">
        <v>303</v>
      </c>
      <c r="I369" s="1" t="s">
        <v>1034</v>
      </c>
      <c r="K369" s="1" t="s">
        <v>1033</v>
      </c>
    </row>
    <row r="370" spans="2:11" x14ac:dyDescent="0.35">
      <c r="B370" s="1">
        <v>367</v>
      </c>
      <c r="C370" s="1" t="s">
        <v>2149</v>
      </c>
      <c r="D370" s="1">
        <v>831305</v>
      </c>
      <c r="E370" s="1" t="s">
        <v>1035</v>
      </c>
      <c r="F370" s="1" t="s">
        <v>2142</v>
      </c>
      <c r="G370" s="3">
        <v>1.5992368349999999</v>
      </c>
      <c r="H370" s="1" t="s">
        <v>303</v>
      </c>
      <c r="I370" s="1" t="s">
        <v>1036</v>
      </c>
      <c r="K370" s="1" t="s">
        <v>1035</v>
      </c>
    </row>
    <row r="371" spans="2:11" x14ac:dyDescent="0.35">
      <c r="B371" s="1">
        <v>368</v>
      </c>
      <c r="C371" s="1" t="s">
        <v>2149</v>
      </c>
      <c r="D371" s="1">
        <v>831401</v>
      </c>
      <c r="E371" s="1" t="s">
        <v>1037</v>
      </c>
      <c r="F371" s="1" t="s">
        <v>2142</v>
      </c>
      <c r="G371" s="3">
        <v>1.3389857000000001</v>
      </c>
      <c r="H371" s="1" t="s">
        <v>303</v>
      </c>
      <c r="I371" s="1" t="s">
        <v>1038</v>
      </c>
      <c r="K371" s="1" t="s">
        <v>1037</v>
      </c>
    </row>
    <row r="372" spans="2:11" x14ac:dyDescent="0.35">
      <c r="B372" s="1">
        <v>369</v>
      </c>
      <c r="C372" s="1" t="s">
        <v>2149</v>
      </c>
      <c r="D372" s="1">
        <v>831402</v>
      </c>
      <c r="E372" s="1" t="s">
        <v>1039</v>
      </c>
      <c r="F372" s="1" t="s">
        <v>2142</v>
      </c>
      <c r="G372" s="3">
        <v>1.6004521279999999</v>
      </c>
      <c r="H372" s="1" t="s">
        <v>303</v>
      </c>
      <c r="I372" s="1" t="s">
        <v>1040</v>
      </c>
      <c r="K372" s="1" t="s">
        <v>1039</v>
      </c>
    </row>
    <row r="373" spans="2:11" x14ac:dyDescent="0.35">
      <c r="B373" s="1">
        <v>370</v>
      </c>
      <c r="C373" s="1" t="s">
        <v>2149</v>
      </c>
      <c r="D373" s="1">
        <v>841101</v>
      </c>
      <c r="E373" s="1" t="s">
        <v>1041</v>
      </c>
      <c r="F373" s="1" t="s">
        <v>2142</v>
      </c>
      <c r="G373" s="3">
        <v>1.8356505080000001</v>
      </c>
      <c r="H373" s="1" t="s">
        <v>303</v>
      </c>
      <c r="I373" s="1" t="s">
        <v>1042</v>
      </c>
      <c r="K373" s="1" t="s">
        <v>1041</v>
      </c>
    </row>
    <row r="374" spans="2:11" x14ac:dyDescent="0.35">
      <c r="B374" s="1">
        <v>371</v>
      </c>
      <c r="C374" s="1" t="s">
        <v>2149</v>
      </c>
      <c r="D374" s="1">
        <v>841102</v>
      </c>
      <c r="E374" s="1" t="s">
        <v>1043</v>
      </c>
      <c r="F374" s="1" t="s">
        <v>2142</v>
      </c>
      <c r="G374" s="3">
        <v>1.23121963</v>
      </c>
      <c r="H374" s="1" t="s">
        <v>303</v>
      </c>
      <c r="I374" s="1" t="s">
        <v>1044</v>
      </c>
      <c r="K374" s="1" t="s">
        <v>1043</v>
      </c>
    </row>
    <row r="375" spans="2:11" x14ac:dyDescent="0.35">
      <c r="B375" s="1">
        <v>372</v>
      </c>
      <c r="C375" s="1" t="s">
        <v>2149</v>
      </c>
      <c r="D375" s="1">
        <v>851101</v>
      </c>
      <c r="E375" s="1" t="s">
        <v>1045</v>
      </c>
      <c r="F375" s="1" t="s">
        <v>2142</v>
      </c>
      <c r="G375" s="3">
        <v>1.8582536009999999</v>
      </c>
      <c r="H375" s="1" t="s">
        <v>303</v>
      </c>
      <c r="I375" s="1" t="s">
        <v>1046</v>
      </c>
      <c r="K375" s="1" t="s">
        <v>1045</v>
      </c>
    </row>
    <row r="376" spans="2:11" x14ac:dyDescent="0.35">
      <c r="B376" s="1">
        <v>373</v>
      </c>
      <c r="C376" s="1" t="s">
        <v>2149</v>
      </c>
      <c r="D376" s="1">
        <v>851201</v>
      </c>
      <c r="E376" s="1" t="s">
        <v>1047</v>
      </c>
      <c r="F376" s="1" t="s">
        <v>2142</v>
      </c>
      <c r="G376" s="3">
        <v>0.89176550399999999</v>
      </c>
      <c r="H376" s="1" t="s">
        <v>303</v>
      </c>
      <c r="I376" s="1" t="s">
        <v>1048</v>
      </c>
      <c r="K376" s="1" t="s">
        <v>1047</v>
      </c>
    </row>
    <row r="377" spans="2:11" x14ac:dyDescent="0.35">
      <c r="B377" s="1">
        <v>374</v>
      </c>
      <c r="C377" s="1" t="s">
        <v>2149</v>
      </c>
      <c r="D377" s="1">
        <v>851301</v>
      </c>
      <c r="E377" s="1" t="s">
        <v>1049</v>
      </c>
      <c r="F377" s="1" t="s">
        <v>2142</v>
      </c>
      <c r="G377" s="3">
        <v>1.0409528990000001</v>
      </c>
      <c r="H377" s="1" t="s">
        <v>303</v>
      </c>
      <c r="I377" s="1" t="s">
        <v>1050</v>
      </c>
      <c r="K377" s="1" t="s">
        <v>1049</v>
      </c>
    </row>
    <row r="378" spans="2:11" x14ac:dyDescent="0.35">
      <c r="B378" s="1">
        <v>375</v>
      </c>
      <c r="C378" s="1" t="s">
        <v>2149</v>
      </c>
      <c r="D378" s="1">
        <v>851410</v>
      </c>
      <c r="E378" s="1" t="s">
        <v>1051</v>
      </c>
      <c r="F378" s="1" t="s">
        <v>2142</v>
      </c>
      <c r="G378" s="3">
        <v>2.646173713</v>
      </c>
      <c r="H378" s="1" t="s">
        <v>303</v>
      </c>
      <c r="I378" s="1" t="s">
        <v>1052</v>
      </c>
      <c r="K378" s="1" t="s">
        <v>1051</v>
      </c>
    </row>
    <row r="379" spans="2:11" x14ac:dyDescent="0.35">
      <c r="B379" s="1">
        <v>376</v>
      </c>
      <c r="C379" s="1" t="s">
        <v>2149</v>
      </c>
      <c r="D379" s="1">
        <v>851510</v>
      </c>
      <c r="E379" s="1" t="s">
        <v>1053</v>
      </c>
      <c r="F379" s="1" t="s">
        <v>2142</v>
      </c>
      <c r="G379" s="3">
        <v>3.181232268</v>
      </c>
      <c r="H379" s="1" t="s">
        <v>303</v>
      </c>
      <c r="I379" s="1" t="s">
        <v>1054</v>
      </c>
      <c r="K379" s="1" t="s">
        <v>1053</v>
      </c>
    </row>
    <row r="380" spans="2:11" x14ac:dyDescent="0.35">
      <c r="B380" s="1">
        <v>377</v>
      </c>
      <c r="C380" s="1" t="s">
        <v>2149</v>
      </c>
      <c r="D380" s="1">
        <v>851901</v>
      </c>
      <c r="E380" s="1" t="s">
        <v>1055</v>
      </c>
      <c r="F380" s="1" t="s">
        <v>2142</v>
      </c>
      <c r="G380" s="3">
        <v>0.83131928899999996</v>
      </c>
      <c r="H380" s="1" t="s">
        <v>303</v>
      </c>
      <c r="I380" s="1" t="s">
        <v>1056</v>
      </c>
      <c r="K380" s="1" t="s">
        <v>1055</v>
      </c>
    </row>
    <row r="381" spans="2:11" x14ac:dyDescent="0.35">
      <c r="B381" s="1">
        <v>378</v>
      </c>
      <c r="C381" s="1" t="s">
        <v>2149</v>
      </c>
      <c r="D381" s="1">
        <v>851902</v>
      </c>
      <c r="E381" s="1" t="s">
        <v>1057</v>
      </c>
      <c r="F381" s="1" t="s">
        <v>2142</v>
      </c>
      <c r="G381" s="3">
        <v>0.63964018300000003</v>
      </c>
      <c r="H381" s="1" t="s">
        <v>303</v>
      </c>
      <c r="I381" s="1" t="s">
        <v>1058</v>
      </c>
      <c r="K381" s="1" t="s">
        <v>1057</v>
      </c>
    </row>
    <row r="382" spans="2:11" x14ac:dyDescent="0.35">
      <c r="B382" s="1">
        <v>379</v>
      </c>
      <c r="C382" s="1" t="s">
        <v>2149</v>
      </c>
      <c r="D382" s="1">
        <v>851903</v>
      </c>
      <c r="E382" s="1" t="s">
        <v>1059</v>
      </c>
      <c r="F382" s="1" t="s">
        <v>2142</v>
      </c>
      <c r="G382" s="3">
        <v>1.2956478259999999</v>
      </c>
      <c r="H382" s="1" t="s">
        <v>303</v>
      </c>
      <c r="I382" s="1" t="s">
        <v>1060</v>
      </c>
      <c r="K382" s="1" t="s">
        <v>1059</v>
      </c>
    </row>
    <row r="383" spans="2:11" x14ac:dyDescent="0.35">
      <c r="B383" s="1">
        <v>380</v>
      </c>
      <c r="C383" s="1" t="s">
        <v>2149</v>
      </c>
      <c r="D383" s="1">
        <v>851904</v>
      </c>
      <c r="E383" s="1" t="s">
        <v>1061</v>
      </c>
      <c r="F383" s="1" t="s">
        <v>2142</v>
      </c>
      <c r="G383" s="3">
        <v>0.147931693</v>
      </c>
      <c r="H383" s="1" t="s">
        <v>303</v>
      </c>
      <c r="I383" s="1" t="s">
        <v>1062</v>
      </c>
      <c r="K383" s="1" t="s">
        <v>1061</v>
      </c>
    </row>
    <row r="384" spans="2:11" x14ac:dyDescent="0.35">
      <c r="B384" s="1">
        <v>381</v>
      </c>
      <c r="C384" s="1" t="s">
        <v>2149</v>
      </c>
      <c r="D384" s="1">
        <v>851909</v>
      </c>
      <c r="E384" s="1" t="s">
        <v>1063</v>
      </c>
      <c r="F384" s="1" t="s">
        <v>2142</v>
      </c>
      <c r="G384" s="3">
        <v>0.69182853600000005</v>
      </c>
      <c r="H384" s="1" t="s">
        <v>303</v>
      </c>
      <c r="I384" s="1" t="s">
        <v>1064</v>
      </c>
      <c r="K384" s="1" t="s">
        <v>1063</v>
      </c>
    </row>
    <row r="385" spans="2:11" x14ac:dyDescent="0.35">
      <c r="B385" s="1">
        <v>382</v>
      </c>
      <c r="C385" s="1" t="s">
        <v>2149</v>
      </c>
      <c r="D385" s="1">
        <v>861101</v>
      </c>
      <c r="E385" s="1" t="s">
        <v>1065</v>
      </c>
      <c r="F385" s="1" t="s">
        <v>2142</v>
      </c>
      <c r="G385" s="3">
        <v>3.2522044289999998</v>
      </c>
      <c r="H385" s="1" t="s">
        <v>303</v>
      </c>
      <c r="I385" s="1" t="s">
        <v>1066</v>
      </c>
      <c r="K385" s="1" t="s">
        <v>1065</v>
      </c>
    </row>
    <row r="386" spans="2:11" x14ac:dyDescent="0.35">
      <c r="B386" s="1">
        <v>383</v>
      </c>
      <c r="C386" s="1" t="s">
        <v>2149</v>
      </c>
      <c r="D386" s="1">
        <v>861102</v>
      </c>
      <c r="E386" s="1" t="s">
        <v>1067</v>
      </c>
      <c r="F386" s="1" t="s">
        <v>2142</v>
      </c>
      <c r="G386" s="3">
        <v>1.454529626</v>
      </c>
      <c r="H386" s="1" t="s">
        <v>303</v>
      </c>
      <c r="I386" s="1" t="s">
        <v>1068</v>
      </c>
      <c r="K386" s="1" t="s">
        <v>1067</v>
      </c>
    </row>
    <row r="387" spans="2:11" x14ac:dyDescent="0.35">
      <c r="B387" s="1">
        <v>384</v>
      </c>
      <c r="C387" s="1" t="s">
        <v>2149</v>
      </c>
      <c r="D387" s="1">
        <v>861103</v>
      </c>
      <c r="E387" s="1" t="s">
        <v>1069</v>
      </c>
      <c r="F387" s="1" t="s">
        <v>2142</v>
      </c>
      <c r="G387" s="3">
        <v>2.7596675820000001</v>
      </c>
      <c r="H387" s="1" t="s">
        <v>303</v>
      </c>
      <c r="I387" s="1" t="s">
        <v>1070</v>
      </c>
      <c r="K387" s="1" t="s">
        <v>1069</v>
      </c>
    </row>
    <row r="388" spans="2:11" x14ac:dyDescent="0.35">
      <c r="B388" s="1">
        <v>385</v>
      </c>
      <c r="C388" s="1" t="s">
        <v>2149</v>
      </c>
      <c r="D388" s="1">
        <v>861104</v>
      </c>
      <c r="E388" s="1" t="s">
        <v>1071</v>
      </c>
      <c r="F388" s="1" t="s">
        <v>2142</v>
      </c>
      <c r="G388" s="3">
        <v>1.6563217379999999</v>
      </c>
      <c r="H388" s="1" t="s">
        <v>303</v>
      </c>
      <c r="I388" s="1" t="s">
        <v>1072</v>
      </c>
      <c r="K388" s="1" t="s">
        <v>1071</v>
      </c>
    </row>
    <row r="389" spans="2:11" x14ac:dyDescent="0.35">
      <c r="B389" s="1">
        <v>386</v>
      </c>
      <c r="C389" s="1" t="s">
        <v>2149</v>
      </c>
      <c r="D389" s="1">
        <v>861105</v>
      </c>
      <c r="E389" s="1" t="s">
        <v>1073</v>
      </c>
      <c r="F389" s="1" t="s">
        <v>2142</v>
      </c>
      <c r="G389" s="3">
        <v>1.75953903</v>
      </c>
      <c r="H389" s="1" t="s">
        <v>303</v>
      </c>
      <c r="I389" s="1" t="s">
        <v>1074</v>
      </c>
      <c r="K389" s="1" t="s">
        <v>1073</v>
      </c>
    </row>
    <row r="390" spans="2:11" x14ac:dyDescent="0.35">
      <c r="B390" s="1">
        <v>387</v>
      </c>
      <c r="C390" s="1" t="s">
        <v>2149</v>
      </c>
      <c r="D390" s="1">
        <v>861109</v>
      </c>
      <c r="E390" s="1" t="s">
        <v>1075</v>
      </c>
      <c r="F390" s="1" t="s">
        <v>2142</v>
      </c>
      <c r="G390" s="3">
        <v>1.9104230129999999</v>
      </c>
      <c r="H390" s="1" t="s">
        <v>303</v>
      </c>
      <c r="I390" s="1" t="s">
        <v>1076</v>
      </c>
      <c r="K390" s="1" t="s">
        <v>1075</v>
      </c>
    </row>
    <row r="391" spans="2:11" x14ac:dyDescent="0.35">
      <c r="B391" s="1">
        <v>388</v>
      </c>
      <c r="C391" s="1" t="s">
        <v>2149</v>
      </c>
      <c r="D391" s="1">
        <v>861201</v>
      </c>
      <c r="E391" s="1" t="s">
        <v>1077</v>
      </c>
      <c r="F391" s="1" t="s">
        <v>2142</v>
      </c>
      <c r="G391" s="3">
        <v>3.3020574329999999</v>
      </c>
      <c r="H391" s="1" t="s">
        <v>303</v>
      </c>
      <c r="I391" s="1" t="s">
        <v>1078</v>
      </c>
      <c r="K391" s="1" t="s">
        <v>1077</v>
      </c>
    </row>
    <row r="392" spans="2:11" x14ac:dyDescent="0.35">
      <c r="B392" s="1">
        <v>389</v>
      </c>
      <c r="C392" s="1" t="s">
        <v>2149</v>
      </c>
      <c r="D392" s="1">
        <v>861202</v>
      </c>
      <c r="E392" s="1" t="s">
        <v>1079</v>
      </c>
      <c r="F392" s="1" t="s">
        <v>2142</v>
      </c>
      <c r="G392" s="3">
        <v>3.188398131</v>
      </c>
      <c r="H392" s="1" t="s">
        <v>303</v>
      </c>
      <c r="I392" s="1" t="s">
        <v>1080</v>
      </c>
      <c r="K392" s="1" t="s">
        <v>1079</v>
      </c>
    </row>
    <row r="393" spans="2:11" x14ac:dyDescent="0.35">
      <c r="B393" s="1">
        <v>390</v>
      </c>
      <c r="C393" s="1" t="s">
        <v>2149</v>
      </c>
      <c r="D393" s="1">
        <v>861203</v>
      </c>
      <c r="E393" s="1" t="s">
        <v>1081</v>
      </c>
      <c r="F393" s="1" t="s">
        <v>2142</v>
      </c>
      <c r="G393" s="3">
        <v>2.4654600310000001</v>
      </c>
      <c r="H393" s="1" t="s">
        <v>303</v>
      </c>
      <c r="I393" s="1" t="s">
        <v>1082</v>
      </c>
      <c r="K393" s="1" t="s">
        <v>1081</v>
      </c>
    </row>
    <row r="394" spans="2:11" x14ac:dyDescent="0.35">
      <c r="B394" s="1">
        <v>391</v>
      </c>
      <c r="C394" s="1" t="s">
        <v>2149</v>
      </c>
      <c r="D394" s="1">
        <v>861301</v>
      </c>
      <c r="E394" s="1" t="s">
        <v>1083</v>
      </c>
      <c r="F394" s="1" t="s">
        <v>2142</v>
      </c>
      <c r="G394" s="3">
        <v>3.2407233290000002</v>
      </c>
      <c r="H394" s="1" t="s">
        <v>303</v>
      </c>
      <c r="I394" s="1" t="s">
        <v>1084</v>
      </c>
      <c r="K394" s="1" t="s">
        <v>1083</v>
      </c>
    </row>
    <row r="395" spans="2:11" x14ac:dyDescent="0.35">
      <c r="B395" s="1">
        <v>392</v>
      </c>
      <c r="C395" s="1" t="s">
        <v>2149</v>
      </c>
      <c r="D395" s="1">
        <v>861401</v>
      </c>
      <c r="E395" s="1" t="s">
        <v>1085</v>
      </c>
      <c r="F395" s="1" t="s">
        <v>2142</v>
      </c>
      <c r="G395" s="3">
        <v>2.3046510599999999</v>
      </c>
      <c r="H395" s="1" t="s">
        <v>303</v>
      </c>
      <c r="I395" s="1" t="s">
        <v>1086</v>
      </c>
      <c r="K395" s="1" t="s">
        <v>1085</v>
      </c>
    </row>
    <row r="396" spans="2:11" x14ac:dyDescent="0.35">
      <c r="B396" s="1">
        <v>393</v>
      </c>
      <c r="C396" s="1" t="s">
        <v>2149</v>
      </c>
      <c r="D396" s="1">
        <v>861402</v>
      </c>
      <c r="E396" s="1" t="s">
        <v>1087</v>
      </c>
      <c r="F396" s="1" t="s">
        <v>2142</v>
      </c>
      <c r="G396" s="3">
        <v>1.390087268</v>
      </c>
      <c r="H396" s="1" t="s">
        <v>303</v>
      </c>
      <c r="I396" s="1" t="s">
        <v>1088</v>
      </c>
      <c r="K396" s="1" t="s">
        <v>1087</v>
      </c>
    </row>
    <row r="397" spans="2:11" x14ac:dyDescent="0.35">
      <c r="B397" s="1">
        <v>394</v>
      </c>
      <c r="C397" s="1" t="s">
        <v>2149</v>
      </c>
      <c r="D397" s="1">
        <v>861403</v>
      </c>
      <c r="E397" s="1" t="s">
        <v>1089</v>
      </c>
      <c r="F397" s="1" t="s">
        <v>2142</v>
      </c>
      <c r="G397" s="3">
        <v>1.21174553</v>
      </c>
      <c r="H397" s="1" t="s">
        <v>303</v>
      </c>
      <c r="I397" s="1" t="s">
        <v>1090</v>
      </c>
      <c r="K397" s="1" t="s">
        <v>1089</v>
      </c>
    </row>
    <row r="398" spans="2:11" x14ac:dyDescent="0.35">
      <c r="B398" s="1">
        <v>395</v>
      </c>
      <c r="C398" s="1" t="s">
        <v>2149</v>
      </c>
      <c r="D398" s="1">
        <v>861404</v>
      </c>
      <c r="E398" s="1" t="s">
        <v>1091</v>
      </c>
      <c r="F398" s="1" t="s">
        <v>2142</v>
      </c>
      <c r="G398" s="3">
        <v>5.0195995389999997</v>
      </c>
      <c r="H398" s="1" t="s">
        <v>303</v>
      </c>
      <c r="I398" s="1" t="s">
        <v>1092</v>
      </c>
      <c r="K398" s="1" t="s">
        <v>1091</v>
      </c>
    </row>
    <row r="399" spans="2:11" x14ac:dyDescent="0.35">
      <c r="B399" s="1">
        <v>396</v>
      </c>
      <c r="C399" s="1" t="s">
        <v>2149</v>
      </c>
      <c r="D399" s="1">
        <v>861409</v>
      </c>
      <c r="E399" s="1" t="s">
        <v>1093</v>
      </c>
      <c r="F399" s="1" t="s">
        <v>2142</v>
      </c>
      <c r="G399" s="3">
        <v>1.833035741</v>
      </c>
      <c r="H399" s="1" t="s">
        <v>303</v>
      </c>
      <c r="I399" s="1" t="s">
        <v>1094</v>
      </c>
      <c r="K399" s="1" t="s">
        <v>1093</v>
      </c>
    </row>
    <row r="400" spans="2:11" x14ac:dyDescent="0.35">
      <c r="B400" s="1">
        <v>397</v>
      </c>
      <c r="C400" s="1" t="s">
        <v>2149</v>
      </c>
      <c r="D400" s="1">
        <v>861901</v>
      </c>
      <c r="E400" s="1" t="s">
        <v>1095</v>
      </c>
      <c r="F400" s="1" t="s">
        <v>2142</v>
      </c>
      <c r="G400" s="3">
        <v>1.459117351</v>
      </c>
      <c r="H400" s="1" t="s">
        <v>303</v>
      </c>
      <c r="I400" s="1" t="s">
        <v>1096</v>
      </c>
      <c r="K400" s="1" t="s">
        <v>1095</v>
      </c>
    </row>
    <row r="401" spans="2:11" x14ac:dyDescent="0.35">
      <c r="B401" s="1">
        <v>398</v>
      </c>
      <c r="C401" s="1" t="s">
        <v>2149</v>
      </c>
      <c r="D401" s="1">
        <v>861902</v>
      </c>
      <c r="E401" s="1" t="s">
        <v>1097</v>
      </c>
      <c r="F401" s="1" t="s">
        <v>2142</v>
      </c>
      <c r="G401" s="3">
        <v>2.784874184</v>
      </c>
      <c r="H401" s="1" t="s">
        <v>303</v>
      </c>
      <c r="I401" s="1" t="s">
        <v>1098</v>
      </c>
      <c r="K401" s="1" t="s">
        <v>1097</v>
      </c>
    </row>
    <row r="402" spans="2:11" x14ac:dyDescent="0.35">
      <c r="B402" s="1">
        <v>399</v>
      </c>
      <c r="C402" s="1" t="s">
        <v>2149</v>
      </c>
      <c r="D402" s="1">
        <v>861903</v>
      </c>
      <c r="E402" s="1" t="s">
        <v>1099</v>
      </c>
      <c r="F402" s="1" t="s">
        <v>2142</v>
      </c>
      <c r="G402" s="3">
        <v>2.1862055800000002</v>
      </c>
      <c r="H402" s="1" t="s">
        <v>303</v>
      </c>
      <c r="I402" s="1" t="s">
        <v>1100</v>
      </c>
      <c r="K402" s="1" t="s">
        <v>1099</v>
      </c>
    </row>
    <row r="403" spans="2:11" x14ac:dyDescent="0.35">
      <c r="B403" s="1">
        <v>400</v>
      </c>
      <c r="C403" s="1" t="s">
        <v>2149</v>
      </c>
      <c r="D403" s="1">
        <v>861904</v>
      </c>
      <c r="E403" s="1" t="s">
        <v>1101</v>
      </c>
      <c r="F403" s="1" t="s">
        <v>2142</v>
      </c>
      <c r="G403" s="3">
        <v>1.2524281820000001</v>
      </c>
      <c r="H403" s="1" t="s">
        <v>303</v>
      </c>
      <c r="I403" s="1" t="s">
        <v>1102</v>
      </c>
      <c r="K403" s="1" t="s">
        <v>1101</v>
      </c>
    </row>
    <row r="404" spans="2:11" x14ac:dyDescent="0.35">
      <c r="B404" s="1">
        <v>401</v>
      </c>
      <c r="C404" s="1" t="s">
        <v>2149</v>
      </c>
      <c r="D404" s="1">
        <v>861909</v>
      </c>
      <c r="E404" s="1" t="s">
        <v>1103</v>
      </c>
      <c r="F404" s="1" t="s">
        <v>2142</v>
      </c>
      <c r="G404" s="3">
        <v>1.2850186750000001</v>
      </c>
      <c r="H404" s="1" t="s">
        <v>303</v>
      </c>
      <c r="I404" s="1" t="s">
        <v>1104</v>
      </c>
      <c r="K404" s="1" t="s">
        <v>1103</v>
      </c>
    </row>
    <row r="405" spans="2:11" x14ac:dyDescent="0.35">
      <c r="B405" s="1">
        <v>402</v>
      </c>
      <c r="C405" s="1" t="s">
        <v>2149</v>
      </c>
      <c r="D405" s="1">
        <v>890000</v>
      </c>
      <c r="E405" s="1" t="s">
        <v>1105</v>
      </c>
      <c r="F405" s="1" t="s">
        <v>2142</v>
      </c>
      <c r="G405" s="3">
        <v>5.4030343959999998</v>
      </c>
      <c r="H405" s="1" t="s">
        <v>303</v>
      </c>
      <c r="I405" s="1" t="s">
        <v>1106</v>
      </c>
      <c r="K405" s="1" t="s">
        <v>1105</v>
      </c>
    </row>
    <row r="406" spans="2:11" x14ac:dyDescent="0.35">
      <c r="B406" s="1">
        <v>403</v>
      </c>
      <c r="C406" s="1" t="s">
        <v>2149</v>
      </c>
      <c r="D406" s="1">
        <v>900000</v>
      </c>
      <c r="E406" s="1" t="s">
        <v>1107</v>
      </c>
      <c r="F406" s="1" t="s">
        <v>2142</v>
      </c>
      <c r="G406" s="3">
        <v>3.2887703460000002</v>
      </c>
      <c r="H406" s="1" t="s">
        <v>303</v>
      </c>
      <c r="I406" s="1" t="s">
        <v>1108</v>
      </c>
      <c r="K406" s="1" t="s">
        <v>1107</v>
      </c>
    </row>
    <row r="407" spans="2:11" x14ac:dyDescent="0.35">
      <c r="B407" s="1">
        <v>404</v>
      </c>
      <c r="C407" s="1" t="s">
        <v>2149</v>
      </c>
      <c r="D407" s="1">
        <v>11101</v>
      </c>
      <c r="E407" s="1" t="s">
        <v>302</v>
      </c>
      <c r="F407" s="1" t="s">
        <v>2143</v>
      </c>
      <c r="G407" s="3">
        <v>5.367890574519075</v>
      </c>
      <c r="H407" s="1" t="s">
        <v>303</v>
      </c>
      <c r="I407" s="1" t="s">
        <v>1109</v>
      </c>
    </row>
    <row r="408" spans="2:11" x14ac:dyDescent="0.35">
      <c r="B408" s="1">
        <v>405</v>
      </c>
      <c r="C408" s="1" t="s">
        <v>2149</v>
      </c>
      <c r="D408" s="1">
        <v>11102</v>
      </c>
      <c r="E408" s="1" t="s">
        <v>306</v>
      </c>
      <c r="F408" s="1" t="s">
        <v>2143</v>
      </c>
      <c r="G408" s="3">
        <v>5.1024597268486778</v>
      </c>
      <c r="H408" s="1" t="s">
        <v>303</v>
      </c>
      <c r="I408" s="1" t="s">
        <v>1110</v>
      </c>
    </row>
    <row r="409" spans="2:11" x14ac:dyDescent="0.35">
      <c r="B409" s="1">
        <v>406</v>
      </c>
      <c r="C409" s="1" t="s">
        <v>2149</v>
      </c>
      <c r="D409" s="1">
        <v>11201</v>
      </c>
      <c r="E409" s="1" t="s">
        <v>309</v>
      </c>
      <c r="F409" s="1" t="s">
        <v>2143</v>
      </c>
      <c r="G409" s="3">
        <v>2.8549178529727608</v>
      </c>
      <c r="H409" s="1" t="s">
        <v>303</v>
      </c>
      <c r="I409" s="1" t="s">
        <v>1111</v>
      </c>
    </row>
    <row r="410" spans="2:11" x14ac:dyDescent="0.35">
      <c r="B410" s="1">
        <v>407</v>
      </c>
      <c r="C410" s="1" t="s">
        <v>2149</v>
      </c>
      <c r="D410" s="1">
        <v>11202</v>
      </c>
      <c r="E410" s="1" t="s">
        <v>312</v>
      </c>
      <c r="F410" s="1" t="s">
        <v>2143</v>
      </c>
      <c r="G410" s="3">
        <v>4.6917858127191607</v>
      </c>
      <c r="H410" s="1" t="s">
        <v>303</v>
      </c>
      <c r="I410" s="1" t="s">
        <v>1112</v>
      </c>
    </row>
    <row r="411" spans="2:11" x14ac:dyDescent="0.35">
      <c r="B411" s="1">
        <v>408</v>
      </c>
      <c r="C411" s="1" t="s">
        <v>2149</v>
      </c>
      <c r="D411" s="1">
        <v>11301</v>
      </c>
      <c r="E411" s="1" t="s">
        <v>315</v>
      </c>
      <c r="F411" s="1" t="s">
        <v>2143</v>
      </c>
      <c r="G411" s="3">
        <v>3.2840132080409585</v>
      </c>
      <c r="H411" s="1" t="s">
        <v>303</v>
      </c>
      <c r="I411" s="1" t="s">
        <v>1113</v>
      </c>
    </row>
    <row r="412" spans="2:11" x14ac:dyDescent="0.35">
      <c r="B412" s="1">
        <v>409</v>
      </c>
      <c r="C412" s="1" t="s">
        <v>2149</v>
      </c>
      <c r="D412" s="1">
        <v>11401</v>
      </c>
      <c r="E412" s="1" t="s">
        <v>318</v>
      </c>
      <c r="F412" s="1" t="s">
        <v>2143</v>
      </c>
      <c r="G412" s="3">
        <v>2.6561987219966934</v>
      </c>
      <c r="H412" s="1" t="s">
        <v>303</v>
      </c>
      <c r="I412" s="1" t="s">
        <v>1114</v>
      </c>
    </row>
    <row r="413" spans="2:11" x14ac:dyDescent="0.35">
      <c r="B413" s="1">
        <v>410</v>
      </c>
      <c r="C413" s="1" t="s">
        <v>2149</v>
      </c>
      <c r="D413" s="1">
        <v>11501</v>
      </c>
      <c r="E413" s="1" t="s">
        <v>321</v>
      </c>
      <c r="F413" s="1" t="s">
        <v>2143</v>
      </c>
      <c r="G413" s="3">
        <v>3.9800033493404854</v>
      </c>
      <c r="H413" s="1" t="s">
        <v>303</v>
      </c>
      <c r="I413" s="1" t="s">
        <v>1115</v>
      </c>
    </row>
    <row r="414" spans="2:11" x14ac:dyDescent="0.35">
      <c r="B414" s="1">
        <v>411</v>
      </c>
      <c r="C414" s="1" t="s">
        <v>2149</v>
      </c>
      <c r="D414" s="1">
        <v>11502</v>
      </c>
      <c r="E414" s="1" t="s">
        <v>324</v>
      </c>
      <c r="F414" s="1" t="s">
        <v>2143</v>
      </c>
      <c r="G414" s="3">
        <v>9.4715489012147973</v>
      </c>
      <c r="H414" s="1" t="s">
        <v>303</v>
      </c>
      <c r="I414" s="1" t="s">
        <v>1116</v>
      </c>
    </row>
    <row r="415" spans="2:11" x14ac:dyDescent="0.35">
      <c r="B415" s="1">
        <v>412</v>
      </c>
      <c r="C415" s="1" t="s">
        <v>2149</v>
      </c>
      <c r="D415" s="1">
        <v>11509</v>
      </c>
      <c r="E415" s="1" t="s">
        <v>327</v>
      </c>
      <c r="F415" s="1" t="s">
        <v>2143</v>
      </c>
      <c r="G415" s="3">
        <v>6.0609754213349882</v>
      </c>
      <c r="H415" s="1" t="s">
        <v>303</v>
      </c>
      <c r="I415" s="1" t="s">
        <v>1117</v>
      </c>
    </row>
    <row r="416" spans="2:11" x14ac:dyDescent="0.35">
      <c r="B416" s="1">
        <v>413</v>
      </c>
      <c r="C416" s="1" t="s">
        <v>2149</v>
      </c>
      <c r="D416" s="1">
        <v>11601</v>
      </c>
      <c r="E416" s="1" t="s">
        <v>330</v>
      </c>
      <c r="F416" s="1" t="s">
        <v>2143</v>
      </c>
      <c r="G416" s="3">
        <v>9.7234171145709354</v>
      </c>
      <c r="H416" s="1" t="s">
        <v>303</v>
      </c>
      <c r="I416" s="1" t="s">
        <v>1118</v>
      </c>
    </row>
    <row r="417" spans="2:9" x14ac:dyDescent="0.35">
      <c r="B417" s="1">
        <v>414</v>
      </c>
      <c r="C417" s="1" t="s">
        <v>2149</v>
      </c>
      <c r="D417" s="1">
        <v>11602</v>
      </c>
      <c r="E417" s="1" t="s">
        <v>333</v>
      </c>
      <c r="F417" s="1" t="s">
        <v>2143</v>
      </c>
      <c r="G417" s="3">
        <v>3.5502602493352891</v>
      </c>
      <c r="H417" s="1" t="s">
        <v>303</v>
      </c>
      <c r="I417" s="1" t="s">
        <v>1119</v>
      </c>
    </row>
    <row r="418" spans="2:9" x14ac:dyDescent="0.35">
      <c r="B418" s="1">
        <v>415</v>
      </c>
      <c r="C418" s="1" t="s">
        <v>2149</v>
      </c>
      <c r="D418" s="1">
        <v>11603</v>
      </c>
      <c r="E418" s="1" t="s">
        <v>336</v>
      </c>
      <c r="F418" s="1" t="s">
        <v>2143</v>
      </c>
      <c r="G418" s="3">
        <v>5.3481909836429615</v>
      </c>
      <c r="H418" s="1" t="s">
        <v>303</v>
      </c>
      <c r="I418" s="1" t="s">
        <v>1120</v>
      </c>
    </row>
    <row r="419" spans="2:9" x14ac:dyDescent="0.35">
      <c r="B419" s="1">
        <v>416</v>
      </c>
      <c r="C419" s="1" t="s">
        <v>2149</v>
      </c>
      <c r="D419" s="1">
        <v>11609</v>
      </c>
      <c r="E419" s="1" t="s">
        <v>339</v>
      </c>
      <c r="F419" s="1" t="s">
        <v>2143</v>
      </c>
      <c r="G419" s="3">
        <v>3.9872819408722675</v>
      </c>
      <c r="H419" s="1" t="s">
        <v>303</v>
      </c>
      <c r="I419" s="1" t="s">
        <v>1121</v>
      </c>
    </row>
    <row r="420" spans="2:9" x14ac:dyDescent="0.35">
      <c r="B420" s="1">
        <v>417</v>
      </c>
      <c r="C420" s="1" t="s">
        <v>2149</v>
      </c>
      <c r="D420" s="1">
        <v>12101</v>
      </c>
      <c r="E420" s="1" t="s">
        <v>342</v>
      </c>
      <c r="F420" s="1" t="s">
        <v>2143</v>
      </c>
      <c r="G420" s="3">
        <v>11.111468692778971</v>
      </c>
      <c r="H420" s="1" t="s">
        <v>303</v>
      </c>
      <c r="I420" s="1" t="s">
        <v>1122</v>
      </c>
    </row>
    <row r="421" spans="2:9" x14ac:dyDescent="0.35">
      <c r="B421" s="1">
        <v>418</v>
      </c>
      <c r="C421" s="1" t="s">
        <v>2149</v>
      </c>
      <c r="D421" s="1">
        <v>12102</v>
      </c>
      <c r="E421" s="1" t="s">
        <v>345</v>
      </c>
      <c r="F421" s="1" t="s">
        <v>2143</v>
      </c>
      <c r="G421" s="3">
        <v>7.0910603480657022</v>
      </c>
      <c r="H421" s="1" t="s">
        <v>303</v>
      </c>
      <c r="I421" s="1" t="s">
        <v>1123</v>
      </c>
    </row>
    <row r="422" spans="2:9" x14ac:dyDescent="0.35">
      <c r="B422" s="1">
        <v>419</v>
      </c>
      <c r="C422" s="1" t="s">
        <v>2149</v>
      </c>
      <c r="D422" s="1">
        <v>12103</v>
      </c>
      <c r="E422" s="1" t="s">
        <v>348</v>
      </c>
      <c r="F422" s="1" t="s">
        <v>2143</v>
      </c>
      <c r="G422" s="3">
        <v>9.5634849183674255</v>
      </c>
      <c r="H422" s="1" t="s">
        <v>303</v>
      </c>
      <c r="I422" s="1" t="s">
        <v>1124</v>
      </c>
    </row>
    <row r="423" spans="2:9" x14ac:dyDescent="0.35">
      <c r="B423" s="1">
        <v>420</v>
      </c>
      <c r="C423" s="1" t="s">
        <v>2149</v>
      </c>
      <c r="D423" s="1">
        <v>12104</v>
      </c>
      <c r="E423" s="1" t="s">
        <v>351</v>
      </c>
      <c r="F423" s="1" t="s">
        <v>2143</v>
      </c>
      <c r="G423" s="3">
        <v>8.8515595655976753</v>
      </c>
      <c r="H423" s="1" t="s">
        <v>303</v>
      </c>
      <c r="I423" s="1" t="s">
        <v>1125</v>
      </c>
    </row>
    <row r="424" spans="2:9" x14ac:dyDescent="0.35">
      <c r="B424" s="1">
        <v>421</v>
      </c>
      <c r="C424" s="1" t="s">
        <v>2149</v>
      </c>
      <c r="D424" s="1">
        <v>12105</v>
      </c>
      <c r="E424" s="1" t="s">
        <v>354</v>
      </c>
      <c r="F424" s="1" t="s">
        <v>2143</v>
      </c>
      <c r="G424" s="3">
        <v>14.237957941909434</v>
      </c>
      <c r="H424" s="1" t="s">
        <v>303</v>
      </c>
      <c r="I424" s="1" t="s">
        <v>1126</v>
      </c>
    </row>
    <row r="425" spans="2:9" x14ac:dyDescent="0.35">
      <c r="B425" s="1">
        <v>422</v>
      </c>
      <c r="C425" s="1" t="s">
        <v>2149</v>
      </c>
      <c r="D425" s="1">
        <v>12109</v>
      </c>
      <c r="E425" s="1" t="s">
        <v>357</v>
      </c>
      <c r="F425" s="1" t="s">
        <v>2143</v>
      </c>
      <c r="G425" s="3">
        <v>4.2555554891932958</v>
      </c>
      <c r="H425" s="1" t="s">
        <v>303</v>
      </c>
      <c r="I425" s="1" t="s">
        <v>1127</v>
      </c>
    </row>
    <row r="426" spans="2:9" x14ac:dyDescent="0.35">
      <c r="B426" s="1">
        <v>423</v>
      </c>
      <c r="C426" s="1" t="s">
        <v>2149</v>
      </c>
      <c r="D426" s="1">
        <v>13101</v>
      </c>
      <c r="E426" s="1" t="s">
        <v>360</v>
      </c>
      <c r="F426" s="1" t="s">
        <v>2143</v>
      </c>
      <c r="G426" s="3">
        <v>1.5864661832207183</v>
      </c>
      <c r="H426" s="1" t="s">
        <v>303</v>
      </c>
      <c r="I426" s="1" t="s">
        <v>1128</v>
      </c>
    </row>
    <row r="427" spans="2:9" x14ac:dyDescent="0.35">
      <c r="B427" s="1">
        <v>424</v>
      </c>
      <c r="C427" s="1" t="s">
        <v>2149</v>
      </c>
      <c r="D427" s="1">
        <v>13102</v>
      </c>
      <c r="E427" s="1" t="s">
        <v>363</v>
      </c>
      <c r="F427" s="1" t="s">
        <v>2143</v>
      </c>
      <c r="G427" s="3">
        <v>3.5276498212316834</v>
      </c>
      <c r="H427" s="1" t="s">
        <v>303</v>
      </c>
      <c r="I427" s="1" t="s">
        <v>1129</v>
      </c>
    </row>
    <row r="428" spans="2:9" x14ac:dyDescent="0.35">
      <c r="B428" s="1">
        <v>425</v>
      </c>
      <c r="C428" s="1" t="s">
        <v>2149</v>
      </c>
      <c r="D428" s="1">
        <v>21101</v>
      </c>
      <c r="E428" s="1" t="s">
        <v>366</v>
      </c>
      <c r="F428" s="1" t="s">
        <v>2143</v>
      </c>
      <c r="G428" s="3">
        <v>0.50260221393055027</v>
      </c>
      <c r="H428" s="1" t="s">
        <v>303</v>
      </c>
      <c r="I428" s="1" t="s">
        <v>1130</v>
      </c>
    </row>
    <row r="429" spans="2:9" x14ac:dyDescent="0.35">
      <c r="B429" s="1">
        <v>426</v>
      </c>
      <c r="C429" s="1" t="s">
        <v>2149</v>
      </c>
      <c r="D429" s="1">
        <v>21201</v>
      </c>
      <c r="E429" s="1" t="s">
        <v>369</v>
      </c>
      <c r="F429" s="1" t="s">
        <v>2143</v>
      </c>
      <c r="G429" s="3">
        <v>1.7557665408526757</v>
      </c>
      <c r="H429" s="1" t="s">
        <v>303</v>
      </c>
      <c r="I429" s="1" t="s">
        <v>1131</v>
      </c>
    </row>
    <row r="430" spans="2:9" x14ac:dyDescent="0.35">
      <c r="B430" s="1">
        <v>427</v>
      </c>
      <c r="C430" s="1" t="s">
        <v>2149</v>
      </c>
      <c r="D430" s="1">
        <v>21301</v>
      </c>
      <c r="E430" s="1" t="s">
        <v>372</v>
      </c>
      <c r="F430" s="1" t="s">
        <v>2143</v>
      </c>
      <c r="G430" s="3">
        <v>4.3696753545612275</v>
      </c>
      <c r="H430" s="1" t="s">
        <v>303</v>
      </c>
      <c r="I430" s="1" t="s">
        <v>1132</v>
      </c>
    </row>
    <row r="431" spans="2:9" x14ac:dyDescent="0.35">
      <c r="B431" s="1">
        <v>428</v>
      </c>
      <c r="C431" s="1" t="s">
        <v>2149</v>
      </c>
      <c r="D431" s="1">
        <v>31101</v>
      </c>
      <c r="E431" s="1" t="s">
        <v>375</v>
      </c>
      <c r="F431" s="1" t="s">
        <v>2143</v>
      </c>
      <c r="G431" s="3">
        <v>7.2756162953380024</v>
      </c>
      <c r="H431" s="1" t="s">
        <v>303</v>
      </c>
      <c r="I431" s="1" t="s">
        <v>1133</v>
      </c>
    </row>
    <row r="432" spans="2:9" x14ac:dyDescent="0.35">
      <c r="B432" s="1">
        <v>429</v>
      </c>
      <c r="C432" s="1" t="s">
        <v>2149</v>
      </c>
      <c r="D432" s="1">
        <v>31104</v>
      </c>
      <c r="E432" s="1" t="s">
        <v>378</v>
      </c>
      <c r="F432" s="1" t="s">
        <v>2143</v>
      </c>
      <c r="G432" s="3">
        <v>3.9669569423893605</v>
      </c>
      <c r="H432" s="1" t="s">
        <v>303</v>
      </c>
      <c r="I432" s="1" t="s">
        <v>1134</v>
      </c>
    </row>
    <row r="433" spans="2:9" x14ac:dyDescent="0.35">
      <c r="B433" s="1">
        <v>430</v>
      </c>
      <c r="C433" s="1" t="s">
        <v>2149</v>
      </c>
      <c r="D433" s="1">
        <v>31201</v>
      </c>
      <c r="E433" s="1" t="s">
        <v>381</v>
      </c>
      <c r="F433" s="1" t="s">
        <v>2143</v>
      </c>
      <c r="G433" s="3">
        <v>4.3012601179787175</v>
      </c>
      <c r="H433" s="1" t="s">
        <v>303</v>
      </c>
      <c r="I433" s="1" t="s">
        <v>1135</v>
      </c>
    </row>
    <row r="434" spans="2:9" x14ac:dyDescent="0.35">
      <c r="B434" s="1">
        <v>431</v>
      </c>
      <c r="C434" s="1" t="s">
        <v>2149</v>
      </c>
      <c r="D434" s="1">
        <v>61101</v>
      </c>
      <c r="E434" s="1" t="s">
        <v>305</v>
      </c>
      <c r="F434" s="1" t="s">
        <v>2143</v>
      </c>
      <c r="G434" s="3">
        <v>7.1387472102159357</v>
      </c>
      <c r="H434" s="1" t="s">
        <v>303</v>
      </c>
      <c r="I434" s="1" t="s">
        <v>1136</v>
      </c>
    </row>
    <row r="435" spans="2:9" x14ac:dyDescent="0.35">
      <c r="B435" s="1">
        <v>432</v>
      </c>
      <c r="C435" s="1" t="s">
        <v>2149</v>
      </c>
      <c r="D435" s="1">
        <v>62101</v>
      </c>
      <c r="E435" s="1" t="s">
        <v>308</v>
      </c>
      <c r="F435" s="1" t="s">
        <v>2143</v>
      </c>
      <c r="G435" s="3">
        <v>5.9901815117321675</v>
      </c>
      <c r="H435" s="1" t="s">
        <v>303</v>
      </c>
      <c r="I435" s="1" t="s">
        <v>1137</v>
      </c>
    </row>
    <row r="436" spans="2:9" x14ac:dyDescent="0.35">
      <c r="B436" s="1">
        <v>433</v>
      </c>
      <c r="C436" s="1" t="s">
        <v>2149</v>
      </c>
      <c r="D436" s="1">
        <v>62201</v>
      </c>
      <c r="E436" s="1" t="s">
        <v>311</v>
      </c>
      <c r="F436" s="1" t="s">
        <v>2143</v>
      </c>
      <c r="G436" s="3">
        <v>3.32087314785334</v>
      </c>
      <c r="H436" s="1" t="s">
        <v>303</v>
      </c>
      <c r="I436" s="1" t="s">
        <v>1138</v>
      </c>
    </row>
    <row r="437" spans="2:9" x14ac:dyDescent="0.35">
      <c r="B437" s="1">
        <v>434</v>
      </c>
      <c r="C437" s="1" t="s">
        <v>2149</v>
      </c>
      <c r="D437" s="1">
        <v>62202</v>
      </c>
      <c r="E437" s="1" t="s">
        <v>314</v>
      </c>
      <c r="F437" s="1" t="s">
        <v>2143</v>
      </c>
      <c r="G437" s="3">
        <v>3.7757431372835626</v>
      </c>
      <c r="H437" s="1" t="s">
        <v>303</v>
      </c>
      <c r="I437" s="1" t="s">
        <v>1139</v>
      </c>
    </row>
    <row r="438" spans="2:9" x14ac:dyDescent="0.35">
      <c r="B438" s="1">
        <v>435</v>
      </c>
      <c r="C438" s="1" t="s">
        <v>2149</v>
      </c>
      <c r="D438" s="1">
        <v>62909</v>
      </c>
      <c r="E438" s="1" t="s">
        <v>317</v>
      </c>
      <c r="F438" s="1" t="s">
        <v>2143</v>
      </c>
      <c r="G438" s="3">
        <v>8.0412645433122769</v>
      </c>
      <c r="H438" s="1" t="s">
        <v>303</v>
      </c>
      <c r="I438" s="1" t="s">
        <v>1140</v>
      </c>
    </row>
    <row r="439" spans="2:9" x14ac:dyDescent="0.35">
      <c r="B439" s="1">
        <v>436</v>
      </c>
      <c r="C439" s="1" t="s">
        <v>2149</v>
      </c>
      <c r="D439" s="1">
        <v>71101</v>
      </c>
      <c r="E439" s="1" t="s">
        <v>320</v>
      </c>
      <c r="F439" s="1" t="s">
        <v>2143</v>
      </c>
      <c r="G439" s="3">
        <v>7.5612143214630043</v>
      </c>
      <c r="H439" s="1" t="s">
        <v>303</v>
      </c>
      <c r="I439" s="1" t="s">
        <v>1141</v>
      </c>
    </row>
    <row r="440" spans="2:9" x14ac:dyDescent="0.35">
      <c r="B440" s="1">
        <v>437</v>
      </c>
      <c r="C440" s="1" t="s">
        <v>2149</v>
      </c>
      <c r="D440" s="1">
        <v>111101</v>
      </c>
      <c r="E440" s="1" t="s">
        <v>323</v>
      </c>
      <c r="F440" s="1" t="s">
        <v>2143</v>
      </c>
      <c r="G440" s="3">
        <v>7.7524068717955403</v>
      </c>
      <c r="H440" s="1" t="s">
        <v>303</v>
      </c>
      <c r="I440" s="1" t="s">
        <v>1142</v>
      </c>
    </row>
    <row r="441" spans="2:9" x14ac:dyDescent="0.35">
      <c r="B441" s="1">
        <v>438</v>
      </c>
      <c r="C441" s="1" t="s">
        <v>2149</v>
      </c>
      <c r="D441" s="1">
        <v>111201</v>
      </c>
      <c r="E441" s="1" t="s">
        <v>326</v>
      </c>
      <c r="F441" s="1" t="s">
        <v>2143</v>
      </c>
      <c r="G441" s="3">
        <v>5.3808632167254835</v>
      </c>
      <c r="H441" s="1" t="s">
        <v>303</v>
      </c>
      <c r="I441" s="1" t="s">
        <v>1143</v>
      </c>
    </row>
    <row r="442" spans="2:9" x14ac:dyDescent="0.35">
      <c r="B442" s="1">
        <v>439</v>
      </c>
      <c r="C442" s="1" t="s">
        <v>2149</v>
      </c>
      <c r="D442" s="1">
        <v>111202</v>
      </c>
      <c r="E442" s="1" t="s">
        <v>329</v>
      </c>
      <c r="F442" s="1" t="s">
        <v>2143</v>
      </c>
      <c r="G442" s="3">
        <v>3.0601826013027305</v>
      </c>
      <c r="H442" s="1" t="s">
        <v>303</v>
      </c>
      <c r="I442" s="1" t="s">
        <v>1144</v>
      </c>
    </row>
    <row r="443" spans="2:9" x14ac:dyDescent="0.35">
      <c r="B443" s="1">
        <v>440</v>
      </c>
      <c r="C443" s="1" t="s">
        <v>2149</v>
      </c>
      <c r="D443" s="1">
        <v>111203</v>
      </c>
      <c r="E443" s="1" t="s">
        <v>332</v>
      </c>
      <c r="F443" s="1" t="s">
        <v>2143</v>
      </c>
      <c r="G443" s="3">
        <v>6.1753033160878825</v>
      </c>
      <c r="H443" s="1" t="s">
        <v>303</v>
      </c>
      <c r="I443" s="1" t="s">
        <v>1145</v>
      </c>
    </row>
    <row r="444" spans="2:9" x14ac:dyDescent="0.35">
      <c r="B444" s="1">
        <v>441</v>
      </c>
      <c r="C444" s="1" t="s">
        <v>2149</v>
      </c>
      <c r="D444" s="1">
        <v>111301</v>
      </c>
      <c r="E444" s="1" t="s">
        <v>335</v>
      </c>
      <c r="F444" s="1" t="s">
        <v>2143</v>
      </c>
      <c r="G444" s="3">
        <v>4.5520177235417325</v>
      </c>
      <c r="H444" s="1" t="s">
        <v>303</v>
      </c>
      <c r="I444" s="1" t="s">
        <v>1146</v>
      </c>
    </row>
    <row r="445" spans="2:9" x14ac:dyDescent="0.35">
      <c r="B445" s="1">
        <v>442</v>
      </c>
      <c r="C445" s="1" t="s">
        <v>2149</v>
      </c>
      <c r="D445" s="1">
        <v>111302</v>
      </c>
      <c r="E445" s="1" t="s">
        <v>338</v>
      </c>
      <c r="F445" s="1" t="s">
        <v>2143</v>
      </c>
      <c r="G445" s="3">
        <v>3.7724378022191356</v>
      </c>
      <c r="H445" s="1" t="s">
        <v>303</v>
      </c>
      <c r="I445" s="1" t="s">
        <v>1147</v>
      </c>
    </row>
    <row r="446" spans="2:9" x14ac:dyDescent="0.35">
      <c r="B446" s="1">
        <v>443</v>
      </c>
      <c r="C446" s="1" t="s">
        <v>2149</v>
      </c>
      <c r="D446" s="1">
        <v>111303</v>
      </c>
      <c r="E446" s="1" t="s">
        <v>341</v>
      </c>
      <c r="F446" s="1" t="s">
        <v>2143</v>
      </c>
      <c r="G446" s="3">
        <v>3.5251781422383792</v>
      </c>
      <c r="H446" s="1" t="s">
        <v>303</v>
      </c>
      <c r="I446" s="1" t="s">
        <v>1148</v>
      </c>
    </row>
    <row r="447" spans="2:9" x14ac:dyDescent="0.35">
      <c r="B447" s="1">
        <v>444</v>
      </c>
      <c r="C447" s="1" t="s">
        <v>2149</v>
      </c>
      <c r="D447" s="1">
        <v>111304</v>
      </c>
      <c r="E447" s="1" t="s">
        <v>344</v>
      </c>
      <c r="F447" s="1" t="s">
        <v>2143</v>
      </c>
      <c r="G447" s="3">
        <v>3.6942467180348073</v>
      </c>
      <c r="H447" s="1" t="s">
        <v>303</v>
      </c>
      <c r="I447" s="1" t="s">
        <v>1149</v>
      </c>
    </row>
    <row r="448" spans="2:9" x14ac:dyDescent="0.35">
      <c r="B448" s="1">
        <v>445</v>
      </c>
      <c r="C448" s="1" t="s">
        <v>2149</v>
      </c>
      <c r="D448" s="1">
        <v>111309</v>
      </c>
      <c r="E448" s="1" t="s">
        <v>347</v>
      </c>
      <c r="F448" s="1" t="s">
        <v>2143</v>
      </c>
      <c r="G448" s="3">
        <v>3.2730583893147935</v>
      </c>
      <c r="H448" s="1" t="s">
        <v>303</v>
      </c>
      <c r="I448" s="1" t="s">
        <v>1150</v>
      </c>
    </row>
    <row r="449" spans="2:9" x14ac:dyDescent="0.35">
      <c r="B449" s="1">
        <v>446</v>
      </c>
      <c r="C449" s="1" t="s">
        <v>2149</v>
      </c>
      <c r="D449" s="1">
        <v>111401</v>
      </c>
      <c r="E449" s="1" t="s">
        <v>350</v>
      </c>
      <c r="F449" s="1" t="s">
        <v>2143</v>
      </c>
      <c r="G449" s="3">
        <v>4.2644896317504086</v>
      </c>
      <c r="H449" s="1" t="s">
        <v>303</v>
      </c>
      <c r="I449" s="1" t="s">
        <v>1151</v>
      </c>
    </row>
    <row r="450" spans="2:9" x14ac:dyDescent="0.35">
      <c r="B450" s="1">
        <v>447</v>
      </c>
      <c r="C450" s="1" t="s">
        <v>2149</v>
      </c>
      <c r="D450" s="1">
        <v>111402</v>
      </c>
      <c r="E450" s="1" t="s">
        <v>353</v>
      </c>
      <c r="F450" s="1" t="s">
        <v>2143</v>
      </c>
      <c r="G450" s="3">
        <v>8.5227015840739462</v>
      </c>
      <c r="H450" s="1" t="s">
        <v>303</v>
      </c>
      <c r="I450" s="1" t="s">
        <v>1152</v>
      </c>
    </row>
    <row r="451" spans="2:9" x14ac:dyDescent="0.35">
      <c r="B451" s="1">
        <v>448</v>
      </c>
      <c r="C451" s="1" t="s">
        <v>2149</v>
      </c>
      <c r="D451" s="1">
        <v>111501</v>
      </c>
      <c r="E451" s="1" t="s">
        <v>356</v>
      </c>
      <c r="F451" s="1" t="s">
        <v>2143</v>
      </c>
      <c r="G451" s="3">
        <v>4.1251711139028187</v>
      </c>
      <c r="H451" s="1" t="s">
        <v>303</v>
      </c>
      <c r="I451" s="1" t="s">
        <v>1153</v>
      </c>
    </row>
    <row r="452" spans="2:9" x14ac:dyDescent="0.35">
      <c r="B452" s="1">
        <v>449</v>
      </c>
      <c r="C452" s="1" t="s">
        <v>2149</v>
      </c>
      <c r="D452" s="1">
        <v>111502</v>
      </c>
      <c r="E452" s="1" t="s">
        <v>359</v>
      </c>
      <c r="F452" s="1" t="s">
        <v>2143</v>
      </c>
      <c r="G452" s="3">
        <v>3.5400027447485805</v>
      </c>
      <c r="H452" s="1" t="s">
        <v>303</v>
      </c>
      <c r="I452" s="1" t="s">
        <v>1154</v>
      </c>
    </row>
    <row r="453" spans="2:9" x14ac:dyDescent="0.35">
      <c r="B453" s="1">
        <v>450</v>
      </c>
      <c r="C453" s="1" t="s">
        <v>2149</v>
      </c>
      <c r="D453" s="1">
        <v>111503</v>
      </c>
      <c r="E453" s="1" t="s">
        <v>362</v>
      </c>
      <c r="F453" s="1" t="s">
        <v>2143</v>
      </c>
      <c r="G453" s="3">
        <v>3.2626533130116169</v>
      </c>
      <c r="H453" s="1" t="s">
        <v>303</v>
      </c>
      <c r="I453" s="1" t="s">
        <v>1155</v>
      </c>
    </row>
    <row r="454" spans="2:9" x14ac:dyDescent="0.35">
      <c r="B454" s="1">
        <v>451</v>
      </c>
      <c r="C454" s="1" t="s">
        <v>2149</v>
      </c>
      <c r="D454" s="1">
        <v>111601</v>
      </c>
      <c r="E454" s="1" t="s">
        <v>365</v>
      </c>
      <c r="F454" s="1" t="s">
        <v>2143</v>
      </c>
      <c r="G454" s="3">
        <v>3.2234539019705535</v>
      </c>
      <c r="H454" s="1" t="s">
        <v>303</v>
      </c>
      <c r="I454" s="1" t="s">
        <v>1156</v>
      </c>
    </row>
    <row r="455" spans="2:9" x14ac:dyDescent="0.35">
      <c r="B455" s="1">
        <v>452</v>
      </c>
      <c r="C455" s="1" t="s">
        <v>2149</v>
      </c>
      <c r="D455" s="1">
        <v>111602</v>
      </c>
      <c r="E455" s="1" t="s">
        <v>368</v>
      </c>
      <c r="F455" s="1" t="s">
        <v>2143</v>
      </c>
      <c r="G455" s="3">
        <v>2.56791497254342</v>
      </c>
      <c r="H455" s="1" t="s">
        <v>303</v>
      </c>
      <c r="I455" s="1" t="s">
        <v>1157</v>
      </c>
    </row>
    <row r="456" spans="2:9" x14ac:dyDescent="0.35">
      <c r="B456" s="1">
        <v>453</v>
      </c>
      <c r="C456" s="1" t="s">
        <v>2149</v>
      </c>
      <c r="D456" s="1">
        <v>111701</v>
      </c>
      <c r="E456" s="1" t="s">
        <v>371</v>
      </c>
      <c r="F456" s="1" t="s">
        <v>2143</v>
      </c>
      <c r="G456" s="3">
        <v>5.8503727013884514</v>
      </c>
      <c r="H456" s="1" t="s">
        <v>303</v>
      </c>
      <c r="I456" s="1" t="s">
        <v>1158</v>
      </c>
    </row>
    <row r="457" spans="2:9" x14ac:dyDescent="0.35">
      <c r="B457" s="1">
        <v>454</v>
      </c>
      <c r="C457" s="1" t="s">
        <v>2149</v>
      </c>
      <c r="D457" s="1">
        <v>111702</v>
      </c>
      <c r="E457" s="1" t="s">
        <v>374</v>
      </c>
      <c r="F457" s="1" t="s">
        <v>2143</v>
      </c>
      <c r="G457" s="3">
        <v>9.0679093015691006</v>
      </c>
      <c r="H457" s="1" t="s">
        <v>303</v>
      </c>
      <c r="I457" s="1" t="s">
        <v>1159</v>
      </c>
    </row>
    <row r="458" spans="2:9" x14ac:dyDescent="0.35">
      <c r="B458" s="1">
        <v>455</v>
      </c>
      <c r="C458" s="1" t="s">
        <v>2149</v>
      </c>
      <c r="D458" s="1">
        <v>111703</v>
      </c>
      <c r="E458" s="1" t="s">
        <v>377</v>
      </c>
      <c r="F458" s="1" t="s">
        <v>2143</v>
      </c>
      <c r="G458" s="3">
        <v>9.1490505344937709</v>
      </c>
      <c r="H458" s="1" t="s">
        <v>303</v>
      </c>
      <c r="I458" s="1" t="s">
        <v>1160</v>
      </c>
    </row>
    <row r="459" spans="2:9" x14ac:dyDescent="0.35">
      <c r="B459" s="1">
        <v>456</v>
      </c>
      <c r="C459" s="1" t="s">
        <v>2149</v>
      </c>
      <c r="D459" s="1">
        <v>111704</v>
      </c>
      <c r="E459" s="1" t="s">
        <v>380</v>
      </c>
      <c r="F459" s="1" t="s">
        <v>2143</v>
      </c>
      <c r="G459" s="3">
        <v>9.2191431499831218</v>
      </c>
      <c r="H459" s="1" t="s">
        <v>303</v>
      </c>
      <c r="I459" s="1" t="s">
        <v>1161</v>
      </c>
    </row>
    <row r="460" spans="2:9" x14ac:dyDescent="0.35">
      <c r="B460" s="1">
        <v>457</v>
      </c>
      <c r="C460" s="1" t="s">
        <v>2149</v>
      </c>
      <c r="D460" s="1">
        <v>111705</v>
      </c>
      <c r="E460" s="1" t="s">
        <v>383</v>
      </c>
      <c r="F460" s="1" t="s">
        <v>2143</v>
      </c>
      <c r="G460" s="3">
        <v>7.3135740007249135</v>
      </c>
      <c r="H460" s="1" t="s">
        <v>303</v>
      </c>
      <c r="I460" s="1" t="s">
        <v>1162</v>
      </c>
    </row>
    <row r="461" spans="2:9" x14ac:dyDescent="0.35">
      <c r="B461" s="1">
        <v>458</v>
      </c>
      <c r="C461" s="1" t="s">
        <v>2149</v>
      </c>
      <c r="D461" s="1">
        <v>111706</v>
      </c>
      <c r="E461" s="1" t="s">
        <v>385</v>
      </c>
      <c r="F461" s="1" t="s">
        <v>2143</v>
      </c>
      <c r="G461" s="3">
        <v>3.3943817523256321</v>
      </c>
      <c r="H461" s="1" t="s">
        <v>303</v>
      </c>
      <c r="I461" s="1" t="s">
        <v>1163</v>
      </c>
    </row>
    <row r="462" spans="2:9" x14ac:dyDescent="0.35">
      <c r="B462" s="1">
        <v>459</v>
      </c>
      <c r="C462" s="1" t="s">
        <v>2149</v>
      </c>
      <c r="D462" s="1">
        <v>111901</v>
      </c>
      <c r="E462" s="1" t="s">
        <v>387</v>
      </c>
      <c r="F462" s="1" t="s">
        <v>2143</v>
      </c>
      <c r="G462" s="3">
        <v>3.9026312117540414</v>
      </c>
      <c r="H462" s="1" t="s">
        <v>303</v>
      </c>
      <c r="I462" s="1" t="s">
        <v>1164</v>
      </c>
    </row>
    <row r="463" spans="2:9" x14ac:dyDescent="0.35">
      <c r="B463" s="1">
        <v>460</v>
      </c>
      <c r="C463" s="1" t="s">
        <v>2149</v>
      </c>
      <c r="D463" s="1">
        <v>111902</v>
      </c>
      <c r="E463" s="1" t="s">
        <v>389</v>
      </c>
      <c r="F463" s="1" t="s">
        <v>2143</v>
      </c>
      <c r="G463" s="3">
        <v>3.8332070741056761</v>
      </c>
      <c r="H463" s="1" t="s">
        <v>303</v>
      </c>
      <c r="I463" s="1" t="s">
        <v>1165</v>
      </c>
    </row>
    <row r="464" spans="2:9" x14ac:dyDescent="0.35">
      <c r="B464" s="1">
        <v>461</v>
      </c>
      <c r="C464" s="1" t="s">
        <v>2149</v>
      </c>
      <c r="D464" s="1">
        <v>111903</v>
      </c>
      <c r="E464" s="1" t="s">
        <v>444</v>
      </c>
      <c r="F464" s="1" t="s">
        <v>2143</v>
      </c>
      <c r="G464" s="3">
        <v>3.5079261672167301</v>
      </c>
      <c r="H464" s="1" t="s">
        <v>303</v>
      </c>
      <c r="I464" s="1" t="s">
        <v>1166</v>
      </c>
    </row>
    <row r="465" spans="2:9" x14ac:dyDescent="0.35">
      <c r="B465" s="1">
        <v>462</v>
      </c>
      <c r="C465" s="1" t="s">
        <v>2149</v>
      </c>
      <c r="D465" s="1">
        <v>111904</v>
      </c>
      <c r="E465" s="1" t="s">
        <v>447</v>
      </c>
      <c r="F465" s="1" t="s">
        <v>2143</v>
      </c>
      <c r="G465" s="3" t="s">
        <v>1167</v>
      </c>
      <c r="I465" s="1" t="s">
        <v>1168</v>
      </c>
    </row>
    <row r="466" spans="2:9" x14ac:dyDescent="0.35">
      <c r="B466" s="1">
        <v>463</v>
      </c>
      <c r="C466" s="1" t="s">
        <v>2149</v>
      </c>
      <c r="D466" s="1">
        <v>111905</v>
      </c>
      <c r="E466" s="1" t="s">
        <v>450</v>
      </c>
      <c r="F466" s="1" t="s">
        <v>2143</v>
      </c>
      <c r="G466" s="3" t="s">
        <v>1167</v>
      </c>
      <c r="I466" s="1" t="s">
        <v>1169</v>
      </c>
    </row>
    <row r="467" spans="2:9" x14ac:dyDescent="0.35">
      <c r="B467" s="1">
        <v>464</v>
      </c>
      <c r="C467" s="1" t="s">
        <v>2149</v>
      </c>
      <c r="D467" s="1">
        <v>111909</v>
      </c>
      <c r="E467" s="1" t="s">
        <v>391</v>
      </c>
      <c r="F467" s="1" t="s">
        <v>2143</v>
      </c>
      <c r="G467" s="3">
        <v>4.2077762033928803</v>
      </c>
      <c r="H467" s="1" t="s">
        <v>303</v>
      </c>
      <c r="I467" s="1" t="s">
        <v>1170</v>
      </c>
    </row>
    <row r="468" spans="2:9" x14ac:dyDescent="0.35">
      <c r="B468" s="1">
        <v>465</v>
      </c>
      <c r="C468" s="1" t="s">
        <v>2149</v>
      </c>
      <c r="D468" s="1">
        <v>112101</v>
      </c>
      <c r="E468" s="1" t="s">
        <v>455</v>
      </c>
      <c r="F468" s="1" t="s">
        <v>2143</v>
      </c>
      <c r="G468" s="3">
        <v>2.2436477678679969</v>
      </c>
      <c r="H468" s="1" t="s">
        <v>303</v>
      </c>
      <c r="I468" s="1" t="s">
        <v>1171</v>
      </c>
    </row>
    <row r="469" spans="2:9" x14ac:dyDescent="0.35">
      <c r="B469" s="1">
        <v>466</v>
      </c>
      <c r="C469" s="1" t="s">
        <v>2149</v>
      </c>
      <c r="D469" s="1">
        <v>112102</v>
      </c>
      <c r="E469" s="1" t="s">
        <v>458</v>
      </c>
      <c r="F469" s="1" t="s">
        <v>2143</v>
      </c>
      <c r="G469" s="3">
        <v>1.5987046394841191</v>
      </c>
      <c r="H469" s="1" t="s">
        <v>303</v>
      </c>
      <c r="I469" s="1" t="s">
        <v>1172</v>
      </c>
    </row>
    <row r="470" spans="2:9" x14ac:dyDescent="0.35">
      <c r="B470" s="1">
        <v>467</v>
      </c>
      <c r="C470" s="1" t="s">
        <v>2149</v>
      </c>
      <c r="D470" s="1">
        <v>112103</v>
      </c>
      <c r="E470" s="1" t="s">
        <v>461</v>
      </c>
      <c r="F470" s="1" t="s">
        <v>2143</v>
      </c>
      <c r="G470" s="3">
        <v>1.8462108148142049</v>
      </c>
      <c r="H470" s="1" t="s">
        <v>303</v>
      </c>
      <c r="I470" s="1" t="s">
        <v>1173</v>
      </c>
    </row>
    <row r="471" spans="2:9" x14ac:dyDescent="0.35">
      <c r="B471" s="1">
        <v>468</v>
      </c>
      <c r="C471" s="1" t="s">
        <v>2149</v>
      </c>
      <c r="D471" s="1">
        <v>112109</v>
      </c>
      <c r="E471" s="1" t="s">
        <v>464</v>
      </c>
      <c r="F471" s="1" t="s">
        <v>2143</v>
      </c>
      <c r="G471" s="3">
        <v>2.1221569045998181</v>
      </c>
      <c r="H471" s="1" t="s">
        <v>303</v>
      </c>
      <c r="I471" s="1" t="s">
        <v>1174</v>
      </c>
    </row>
    <row r="472" spans="2:9" x14ac:dyDescent="0.35">
      <c r="B472" s="1">
        <v>469</v>
      </c>
      <c r="C472" s="1" t="s">
        <v>2149</v>
      </c>
      <c r="D472" s="1">
        <v>112901</v>
      </c>
      <c r="E472" s="1" t="s">
        <v>393</v>
      </c>
      <c r="F472" s="1" t="s">
        <v>2143</v>
      </c>
      <c r="G472" s="3">
        <v>3.5155427582042282</v>
      </c>
      <c r="H472" s="1" t="s">
        <v>303</v>
      </c>
      <c r="I472" s="1" t="s">
        <v>1175</v>
      </c>
    </row>
    <row r="473" spans="2:9" x14ac:dyDescent="0.35">
      <c r="B473" s="1">
        <v>470</v>
      </c>
      <c r="C473" s="1" t="s">
        <v>2149</v>
      </c>
      <c r="D473" s="1">
        <v>112902</v>
      </c>
      <c r="E473" s="1" t="s">
        <v>395</v>
      </c>
      <c r="F473" s="1" t="s">
        <v>2143</v>
      </c>
      <c r="G473" s="3">
        <v>2.6342944827642545</v>
      </c>
      <c r="H473" s="1" t="s">
        <v>303</v>
      </c>
      <c r="I473" s="1" t="s">
        <v>1176</v>
      </c>
    </row>
    <row r="474" spans="2:9" x14ac:dyDescent="0.35">
      <c r="B474" s="1">
        <v>471</v>
      </c>
      <c r="C474" s="1" t="s">
        <v>2149</v>
      </c>
      <c r="D474" s="1">
        <v>112903</v>
      </c>
      <c r="E474" s="1" t="s">
        <v>397</v>
      </c>
      <c r="F474" s="1" t="s">
        <v>2143</v>
      </c>
      <c r="G474" s="3">
        <v>4.0821856987720713</v>
      </c>
      <c r="H474" s="1" t="s">
        <v>303</v>
      </c>
      <c r="I474" s="1" t="s">
        <v>1177</v>
      </c>
    </row>
    <row r="475" spans="2:9" x14ac:dyDescent="0.35">
      <c r="B475" s="1">
        <v>472</v>
      </c>
      <c r="C475" s="1" t="s">
        <v>2149</v>
      </c>
      <c r="D475" s="1">
        <v>113101</v>
      </c>
      <c r="E475" s="1" t="s">
        <v>399</v>
      </c>
      <c r="F475" s="1" t="s">
        <v>2143</v>
      </c>
      <c r="G475" s="3">
        <v>7.7611449209546066</v>
      </c>
      <c r="H475" s="1" t="s">
        <v>303</v>
      </c>
      <c r="I475" s="1" t="s">
        <v>1178</v>
      </c>
    </row>
    <row r="476" spans="2:9" x14ac:dyDescent="0.35">
      <c r="B476" s="1">
        <v>473</v>
      </c>
      <c r="C476" s="1" t="s">
        <v>2149</v>
      </c>
      <c r="D476" s="1">
        <v>113102</v>
      </c>
      <c r="E476" s="1" t="s">
        <v>401</v>
      </c>
      <c r="F476" s="1" t="s">
        <v>2143</v>
      </c>
      <c r="G476" s="3">
        <v>4.1487417038808818</v>
      </c>
      <c r="H476" s="1" t="s">
        <v>303</v>
      </c>
      <c r="I476" s="1" t="s">
        <v>1179</v>
      </c>
    </row>
    <row r="477" spans="2:9" x14ac:dyDescent="0.35">
      <c r="B477" s="1">
        <v>474</v>
      </c>
      <c r="C477" s="1" t="s">
        <v>2149</v>
      </c>
      <c r="D477" s="1">
        <v>114101</v>
      </c>
      <c r="E477" s="1" t="s">
        <v>477</v>
      </c>
      <c r="F477" s="1" t="s">
        <v>2143</v>
      </c>
      <c r="G477" s="3">
        <v>0.89144228897815214</v>
      </c>
      <c r="H477" s="1" t="s">
        <v>303</v>
      </c>
      <c r="I477" s="1" t="s">
        <v>1180</v>
      </c>
    </row>
    <row r="478" spans="2:9" x14ac:dyDescent="0.35">
      <c r="B478" s="1">
        <v>475</v>
      </c>
      <c r="C478" s="1" t="s">
        <v>2149</v>
      </c>
      <c r="D478" s="1">
        <v>151101</v>
      </c>
      <c r="E478" s="1" t="s">
        <v>403</v>
      </c>
      <c r="F478" s="1" t="s">
        <v>2143</v>
      </c>
      <c r="G478" s="3">
        <v>5.2968613491757104</v>
      </c>
      <c r="H478" s="1" t="s">
        <v>303</v>
      </c>
      <c r="I478" s="1" t="s">
        <v>1181</v>
      </c>
    </row>
    <row r="479" spans="2:9" x14ac:dyDescent="0.35">
      <c r="B479" s="1">
        <v>476</v>
      </c>
      <c r="C479" s="1" t="s">
        <v>2149</v>
      </c>
      <c r="D479" s="1">
        <v>151201</v>
      </c>
      <c r="E479" s="1" t="s">
        <v>405</v>
      </c>
      <c r="F479" s="1" t="s">
        <v>2143</v>
      </c>
      <c r="G479" s="3">
        <v>6.141891680496653</v>
      </c>
      <c r="H479" s="1" t="s">
        <v>303</v>
      </c>
      <c r="I479" s="1" t="s">
        <v>1182</v>
      </c>
    </row>
    <row r="480" spans="2:9" x14ac:dyDescent="0.35">
      <c r="B480" s="1">
        <v>477</v>
      </c>
      <c r="C480" s="1" t="s">
        <v>2149</v>
      </c>
      <c r="D480" s="1">
        <v>151202</v>
      </c>
      <c r="E480" s="1" t="s">
        <v>407</v>
      </c>
      <c r="F480" s="1" t="s">
        <v>2143</v>
      </c>
      <c r="G480" s="3">
        <v>5.5653683863280374</v>
      </c>
      <c r="H480" s="1" t="s">
        <v>303</v>
      </c>
      <c r="I480" s="1" t="s">
        <v>1183</v>
      </c>
    </row>
    <row r="481" spans="2:9" x14ac:dyDescent="0.35">
      <c r="B481" s="1">
        <v>478</v>
      </c>
      <c r="C481" s="1" t="s">
        <v>2149</v>
      </c>
      <c r="D481" s="1">
        <v>151203</v>
      </c>
      <c r="E481" s="1" t="s">
        <v>409</v>
      </c>
      <c r="F481" s="1" t="s">
        <v>2143</v>
      </c>
      <c r="G481" s="3">
        <v>5.4599661118674083</v>
      </c>
      <c r="H481" s="1" t="s">
        <v>303</v>
      </c>
      <c r="I481" s="1" t="s">
        <v>1184</v>
      </c>
    </row>
    <row r="482" spans="2:9" x14ac:dyDescent="0.35">
      <c r="B482" s="1">
        <v>479</v>
      </c>
      <c r="C482" s="1" t="s">
        <v>2149</v>
      </c>
      <c r="D482" s="1">
        <v>151301</v>
      </c>
      <c r="E482" s="1" t="s">
        <v>411</v>
      </c>
      <c r="F482" s="1" t="s">
        <v>2143</v>
      </c>
      <c r="G482" s="3">
        <v>4.9700662277979006</v>
      </c>
      <c r="H482" s="1" t="s">
        <v>303</v>
      </c>
      <c r="I482" s="1" t="s">
        <v>1185</v>
      </c>
    </row>
    <row r="483" spans="2:9" x14ac:dyDescent="0.35">
      <c r="B483" s="1">
        <v>480</v>
      </c>
      <c r="C483" s="1" t="s">
        <v>2149</v>
      </c>
      <c r="D483" s="1">
        <v>151401</v>
      </c>
      <c r="E483" s="1" t="s">
        <v>490</v>
      </c>
      <c r="F483" s="1" t="s">
        <v>2143</v>
      </c>
      <c r="G483" s="3">
        <v>9.4651216433834158</v>
      </c>
      <c r="H483" s="1" t="s">
        <v>303</v>
      </c>
      <c r="I483" s="1" t="s">
        <v>1186</v>
      </c>
    </row>
    <row r="484" spans="2:9" x14ac:dyDescent="0.35">
      <c r="B484" s="1">
        <v>481</v>
      </c>
      <c r="C484" s="1" t="s">
        <v>2149</v>
      </c>
      <c r="D484" s="1">
        <v>151901</v>
      </c>
      <c r="E484" s="1" t="s">
        <v>413</v>
      </c>
      <c r="F484" s="1" t="s">
        <v>2143</v>
      </c>
      <c r="G484" s="3">
        <v>4.4974155920156349</v>
      </c>
      <c r="H484" s="1" t="s">
        <v>303</v>
      </c>
      <c r="I484" s="1" t="s">
        <v>1187</v>
      </c>
    </row>
    <row r="485" spans="2:9" x14ac:dyDescent="0.35">
      <c r="B485" s="1">
        <v>482</v>
      </c>
      <c r="C485" s="1" t="s">
        <v>2149</v>
      </c>
      <c r="D485" s="1">
        <v>151902</v>
      </c>
      <c r="E485" s="1" t="s">
        <v>415</v>
      </c>
      <c r="F485" s="1" t="s">
        <v>2143</v>
      </c>
      <c r="G485" s="3">
        <v>4.7757756675779692</v>
      </c>
      <c r="H485" s="1" t="s">
        <v>303</v>
      </c>
      <c r="I485" s="1" t="s">
        <v>1188</v>
      </c>
    </row>
    <row r="486" spans="2:9" x14ac:dyDescent="0.35">
      <c r="B486" s="1">
        <v>483</v>
      </c>
      <c r="C486" s="1" t="s">
        <v>2149</v>
      </c>
      <c r="D486" s="1">
        <v>151903</v>
      </c>
      <c r="E486" s="1" t="s">
        <v>497</v>
      </c>
      <c r="F486" s="1" t="s">
        <v>2143</v>
      </c>
      <c r="G486" s="3">
        <v>3.552705413942407</v>
      </c>
      <c r="H486" s="1" t="s">
        <v>303</v>
      </c>
      <c r="I486" s="1" t="s">
        <v>1189</v>
      </c>
    </row>
    <row r="487" spans="2:9" x14ac:dyDescent="0.35">
      <c r="B487" s="1">
        <v>484</v>
      </c>
      <c r="C487" s="1" t="s">
        <v>2149</v>
      </c>
      <c r="D487" s="1">
        <v>151909</v>
      </c>
      <c r="E487" s="1" t="s">
        <v>417</v>
      </c>
      <c r="F487" s="1" t="s">
        <v>2143</v>
      </c>
      <c r="G487" s="3">
        <v>5.1252405738960585</v>
      </c>
      <c r="H487" s="1" t="s">
        <v>303</v>
      </c>
      <c r="I487" s="1" t="s">
        <v>1190</v>
      </c>
    </row>
    <row r="488" spans="2:9" x14ac:dyDescent="0.35">
      <c r="B488" s="1">
        <v>485</v>
      </c>
      <c r="C488" s="1" t="s">
        <v>2149</v>
      </c>
      <c r="D488" s="1">
        <v>152101</v>
      </c>
      <c r="E488" s="1" t="s">
        <v>419</v>
      </c>
      <c r="F488" s="1" t="s">
        <v>2143</v>
      </c>
      <c r="G488" s="3">
        <v>3.2254240463430479</v>
      </c>
      <c r="H488" s="1" t="s">
        <v>303</v>
      </c>
      <c r="I488" s="1" t="s">
        <v>1191</v>
      </c>
    </row>
    <row r="489" spans="2:9" x14ac:dyDescent="0.35">
      <c r="B489" s="1">
        <v>486</v>
      </c>
      <c r="C489" s="1" t="s">
        <v>2149</v>
      </c>
      <c r="D489" s="1">
        <v>152102</v>
      </c>
      <c r="E489" s="1" t="s">
        <v>421</v>
      </c>
      <c r="F489" s="1" t="s">
        <v>2143</v>
      </c>
      <c r="G489" s="3">
        <v>3.4556831768451004</v>
      </c>
      <c r="H489" s="1" t="s">
        <v>303</v>
      </c>
      <c r="I489" s="1" t="s">
        <v>1192</v>
      </c>
    </row>
    <row r="490" spans="2:9" x14ac:dyDescent="0.35">
      <c r="B490" s="1">
        <v>487</v>
      </c>
      <c r="C490" s="1" t="s">
        <v>2149</v>
      </c>
      <c r="D490" s="1">
        <v>152209</v>
      </c>
      <c r="E490" s="1" t="s">
        <v>423</v>
      </c>
      <c r="F490" s="1" t="s">
        <v>2143</v>
      </c>
      <c r="G490" s="3">
        <v>3.3543266852536981</v>
      </c>
      <c r="H490" s="1" t="s">
        <v>303</v>
      </c>
      <c r="I490" s="1" t="s">
        <v>1193</v>
      </c>
    </row>
    <row r="491" spans="2:9" x14ac:dyDescent="0.35">
      <c r="B491" s="1">
        <v>488</v>
      </c>
      <c r="C491" s="1" t="s">
        <v>2149</v>
      </c>
      <c r="D491" s="1">
        <v>152901</v>
      </c>
      <c r="E491" s="1" t="s">
        <v>508</v>
      </c>
      <c r="F491" s="1" t="s">
        <v>2143</v>
      </c>
      <c r="G491" s="3">
        <v>3.129348295451726</v>
      </c>
      <c r="H491" s="1" t="s">
        <v>303</v>
      </c>
      <c r="I491" s="1" t="s">
        <v>1194</v>
      </c>
    </row>
    <row r="492" spans="2:9" x14ac:dyDescent="0.35">
      <c r="B492" s="1">
        <v>489</v>
      </c>
      <c r="C492" s="1" t="s">
        <v>2149</v>
      </c>
      <c r="D492" s="1">
        <v>152909</v>
      </c>
      <c r="E492" s="1" t="s">
        <v>511</v>
      </c>
      <c r="F492" s="1" t="s">
        <v>2143</v>
      </c>
      <c r="G492" s="3">
        <v>3.0754765034771343</v>
      </c>
      <c r="H492" s="1" t="s">
        <v>303</v>
      </c>
      <c r="I492" s="1" t="s">
        <v>1195</v>
      </c>
    </row>
    <row r="493" spans="2:9" x14ac:dyDescent="0.35">
      <c r="B493" s="1">
        <v>490</v>
      </c>
      <c r="C493" s="1" t="s">
        <v>2149</v>
      </c>
      <c r="D493" s="1">
        <v>161101</v>
      </c>
      <c r="E493" s="1" t="s">
        <v>425</v>
      </c>
      <c r="F493" s="1" t="s">
        <v>2143</v>
      </c>
      <c r="G493" s="3">
        <v>3.0795514680637046</v>
      </c>
      <c r="H493" s="1" t="s">
        <v>303</v>
      </c>
      <c r="I493" s="1" t="s">
        <v>1196</v>
      </c>
    </row>
    <row r="494" spans="2:9" x14ac:dyDescent="0.35">
      <c r="B494" s="1">
        <v>491</v>
      </c>
      <c r="C494" s="1" t="s">
        <v>2149</v>
      </c>
      <c r="D494" s="1">
        <v>161102</v>
      </c>
      <c r="E494" s="1" t="s">
        <v>427</v>
      </c>
      <c r="F494" s="1" t="s">
        <v>2143</v>
      </c>
      <c r="G494" s="3">
        <v>3.4626724629457759</v>
      </c>
      <c r="H494" s="1" t="s">
        <v>303</v>
      </c>
      <c r="I494" s="1" t="s">
        <v>1197</v>
      </c>
    </row>
    <row r="495" spans="2:9" x14ac:dyDescent="0.35">
      <c r="B495" s="1">
        <v>492</v>
      </c>
      <c r="C495" s="1" t="s">
        <v>2149</v>
      </c>
      <c r="D495" s="1">
        <v>161103</v>
      </c>
      <c r="E495" s="1" t="s">
        <v>429</v>
      </c>
      <c r="F495" s="1" t="s">
        <v>2143</v>
      </c>
      <c r="G495" s="3">
        <v>2.2360823736243618</v>
      </c>
      <c r="H495" s="1" t="s">
        <v>303</v>
      </c>
      <c r="I495" s="1" t="s">
        <v>1198</v>
      </c>
    </row>
    <row r="496" spans="2:9" x14ac:dyDescent="0.35">
      <c r="B496" s="1">
        <v>493</v>
      </c>
      <c r="C496" s="1" t="s">
        <v>2149</v>
      </c>
      <c r="D496" s="1">
        <v>161909</v>
      </c>
      <c r="E496" s="1" t="s">
        <v>520</v>
      </c>
      <c r="F496" s="1" t="s">
        <v>2143</v>
      </c>
      <c r="G496" s="3">
        <v>2.4013725088488038</v>
      </c>
      <c r="H496" s="1" t="s">
        <v>303</v>
      </c>
      <c r="I496" s="1" t="s">
        <v>1199</v>
      </c>
    </row>
    <row r="497" spans="2:9" x14ac:dyDescent="0.35">
      <c r="B497" s="1">
        <v>494</v>
      </c>
      <c r="C497" s="1" t="s">
        <v>2149</v>
      </c>
      <c r="D497" s="1">
        <v>171101</v>
      </c>
      <c r="E497" s="1" t="s">
        <v>523</v>
      </c>
      <c r="F497" s="1" t="s">
        <v>2143</v>
      </c>
      <c r="G497" s="3">
        <v>2.5144727061477896</v>
      </c>
      <c r="H497" s="1" t="s">
        <v>303</v>
      </c>
      <c r="I497" s="1" t="s">
        <v>1200</v>
      </c>
    </row>
    <row r="498" spans="2:9" x14ac:dyDescent="0.35">
      <c r="B498" s="1">
        <v>495</v>
      </c>
      <c r="C498" s="1" t="s">
        <v>2149</v>
      </c>
      <c r="D498" s="1">
        <v>171102</v>
      </c>
      <c r="E498" s="1" t="s">
        <v>526</v>
      </c>
      <c r="F498" s="1" t="s">
        <v>2143</v>
      </c>
      <c r="G498" s="3">
        <v>2.3694785376802479</v>
      </c>
      <c r="H498" s="1" t="s">
        <v>303</v>
      </c>
      <c r="I498" s="1" t="s">
        <v>1201</v>
      </c>
    </row>
    <row r="499" spans="2:9" x14ac:dyDescent="0.35">
      <c r="B499" s="1">
        <v>496</v>
      </c>
      <c r="C499" s="1" t="s">
        <v>2149</v>
      </c>
      <c r="D499" s="1">
        <v>171103</v>
      </c>
      <c r="E499" s="1" t="s">
        <v>529</v>
      </c>
      <c r="F499" s="1" t="s">
        <v>2143</v>
      </c>
      <c r="G499" s="3">
        <v>3.6125975644041217</v>
      </c>
      <c r="H499" s="1" t="s">
        <v>303</v>
      </c>
      <c r="I499" s="1" t="s">
        <v>1202</v>
      </c>
    </row>
    <row r="500" spans="2:9" x14ac:dyDescent="0.35">
      <c r="B500" s="1">
        <v>497</v>
      </c>
      <c r="C500" s="1" t="s">
        <v>2149</v>
      </c>
      <c r="D500" s="1">
        <v>181101</v>
      </c>
      <c r="E500" s="1" t="s">
        <v>431</v>
      </c>
      <c r="F500" s="1" t="s">
        <v>2143</v>
      </c>
      <c r="G500" s="3">
        <v>16.333236723956542</v>
      </c>
      <c r="H500" s="1" t="s">
        <v>303</v>
      </c>
      <c r="I500" s="1" t="s">
        <v>1203</v>
      </c>
    </row>
    <row r="501" spans="2:9" x14ac:dyDescent="0.35">
      <c r="B501" s="1">
        <v>498</v>
      </c>
      <c r="C501" s="1" t="s">
        <v>2149</v>
      </c>
      <c r="D501" s="1">
        <v>181201</v>
      </c>
      <c r="E501" s="1" t="s">
        <v>433</v>
      </c>
      <c r="F501" s="1" t="s">
        <v>2143</v>
      </c>
      <c r="G501" s="3">
        <v>11.115999218457199</v>
      </c>
      <c r="H501" s="1" t="s">
        <v>303</v>
      </c>
      <c r="I501" s="1" t="s">
        <v>1204</v>
      </c>
    </row>
    <row r="502" spans="2:9" x14ac:dyDescent="0.35">
      <c r="B502" s="1">
        <v>499</v>
      </c>
      <c r="C502" s="1" t="s">
        <v>2149</v>
      </c>
      <c r="D502" s="1">
        <v>181202</v>
      </c>
      <c r="E502" s="1" t="s">
        <v>435</v>
      </c>
      <c r="F502" s="1" t="s">
        <v>2143</v>
      </c>
      <c r="G502" s="3">
        <v>9.9908766976136913</v>
      </c>
      <c r="H502" s="1" t="s">
        <v>303</v>
      </c>
      <c r="I502" s="1" t="s">
        <v>1205</v>
      </c>
    </row>
    <row r="503" spans="2:9" x14ac:dyDescent="0.35">
      <c r="B503" s="1">
        <v>500</v>
      </c>
      <c r="C503" s="1" t="s">
        <v>2149</v>
      </c>
      <c r="D503" s="1">
        <v>181301</v>
      </c>
      <c r="E503" s="1" t="s">
        <v>437</v>
      </c>
      <c r="F503" s="1" t="s">
        <v>2143</v>
      </c>
      <c r="G503" s="3">
        <v>6.3160122492688169</v>
      </c>
      <c r="H503" s="1" t="s">
        <v>303</v>
      </c>
      <c r="I503" s="1" t="s">
        <v>1206</v>
      </c>
    </row>
    <row r="504" spans="2:9" x14ac:dyDescent="0.35">
      <c r="B504" s="1">
        <v>501</v>
      </c>
      <c r="C504" s="1" t="s">
        <v>2149</v>
      </c>
      <c r="D504" s="1">
        <v>181302</v>
      </c>
      <c r="E504" s="1" t="s">
        <v>540</v>
      </c>
      <c r="F504" s="1" t="s">
        <v>2143</v>
      </c>
      <c r="G504" s="3">
        <v>5.0365847722372479</v>
      </c>
      <c r="H504" s="1" t="s">
        <v>303</v>
      </c>
      <c r="I504" s="1" t="s">
        <v>1207</v>
      </c>
    </row>
    <row r="505" spans="2:9" x14ac:dyDescent="0.35">
      <c r="B505" s="1">
        <v>502</v>
      </c>
      <c r="C505" s="1" t="s">
        <v>2149</v>
      </c>
      <c r="D505" s="1">
        <v>182101</v>
      </c>
      <c r="E505" s="1" t="s">
        <v>543</v>
      </c>
      <c r="F505" s="1" t="s">
        <v>2143</v>
      </c>
      <c r="G505" s="3">
        <v>3.216135563346068</v>
      </c>
      <c r="H505" s="1" t="s">
        <v>303</v>
      </c>
      <c r="I505" s="1" t="s">
        <v>1208</v>
      </c>
    </row>
    <row r="506" spans="2:9" x14ac:dyDescent="0.35">
      <c r="B506" s="1">
        <v>503</v>
      </c>
      <c r="C506" s="1" t="s">
        <v>2149</v>
      </c>
      <c r="D506" s="1">
        <v>182109</v>
      </c>
      <c r="E506" s="1" t="s">
        <v>439</v>
      </c>
      <c r="F506" s="1" t="s">
        <v>2143</v>
      </c>
      <c r="G506" s="3">
        <v>3.9652690964515647</v>
      </c>
      <c r="H506" s="1" t="s">
        <v>303</v>
      </c>
      <c r="I506" s="1" t="s">
        <v>1209</v>
      </c>
    </row>
    <row r="507" spans="2:9" x14ac:dyDescent="0.35">
      <c r="B507" s="1">
        <v>504</v>
      </c>
      <c r="C507" s="1" t="s">
        <v>2149</v>
      </c>
      <c r="D507" s="1">
        <v>182901</v>
      </c>
      <c r="E507" s="1" t="s">
        <v>548</v>
      </c>
      <c r="F507" s="1" t="s">
        <v>2143</v>
      </c>
      <c r="G507" s="3">
        <v>3.9459796117857371</v>
      </c>
      <c r="H507" s="1" t="s">
        <v>303</v>
      </c>
      <c r="I507" s="1" t="s">
        <v>1210</v>
      </c>
    </row>
    <row r="508" spans="2:9" x14ac:dyDescent="0.35">
      <c r="B508" s="1">
        <v>505</v>
      </c>
      <c r="C508" s="1" t="s">
        <v>2149</v>
      </c>
      <c r="D508" s="1">
        <v>182909</v>
      </c>
      <c r="E508" s="1" t="s">
        <v>441</v>
      </c>
      <c r="F508" s="1" t="s">
        <v>2143</v>
      </c>
      <c r="G508" s="3">
        <v>3.7901439850572864</v>
      </c>
      <c r="H508" s="1" t="s">
        <v>303</v>
      </c>
      <c r="I508" s="1" t="s">
        <v>1211</v>
      </c>
    </row>
    <row r="509" spans="2:9" x14ac:dyDescent="0.35">
      <c r="B509" s="1">
        <v>506</v>
      </c>
      <c r="C509" s="1" t="s">
        <v>2149</v>
      </c>
      <c r="D509" s="1">
        <v>191101</v>
      </c>
      <c r="E509" s="1" t="s">
        <v>553</v>
      </c>
      <c r="F509" s="1" t="s">
        <v>2143</v>
      </c>
      <c r="G509" s="3">
        <v>3.0429752168056527</v>
      </c>
      <c r="H509" s="1" t="s">
        <v>303</v>
      </c>
      <c r="I509" s="1" t="s">
        <v>1212</v>
      </c>
    </row>
    <row r="510" spans="2:9" x14ac:dyDescent="0.35">
      <c r="B510" s="1">
        <v>507</v>
      </c>
      <c r="C510" s="1" t="s">
        <v>2149</v>
      </c>
      <c r="D510" s="1">
        <v>201101</v>
      </c>
      <c r="E510" s="1" t="s">
        <v>443</v>
      </c>
      <c r="F510" s="1" t="s">
        <v>2143</v>
      </c>
      <c r="G510" s="3">
        <v>13.083705278388758</v>
      </c>
      <c r="H510" s="1" t="s">
        <v>303</v>
      </c>
      <c r="I510" s="1" t="s">
        <v>1213</v>
      </c>
    </row>
    <row r="511" spans="2:9" x14ac:dyDescent="0.35">
      <c r="B511" s="1">
        <v>508</v>
      </c>
      <c r="C511" s="1" t="s">
        <v>2149</v>
      </c>
      <c r="D511" s="1">
        <v>202101</v>
      </c>
      <c r="E511" s="1" t="s">
        <v>446</v>
      </c>
      <c r="F511" s="1" t="s">
        <v>2143</v>
      </c>
      <c r="G511" s="3">
        <v>17.933376530251437</v>
      </c>
      <c r="H511" s="1" t="s">
        <v>303</v>
      </c>
      <c r="I511" s="1" t="s">
        <v>1214</v>
      </c>
    </row>
    <row r="512" spans="2:9" x14ac:dyDescent="0.35">
      <c r="B512" s="1">
        <v>509</v>
      </c>
      <c r="C512" s="1" t="s">
        <v>2149</v>
      </c>
      <c r="D512" s="1">
        <v>202901</v>
      </c>
      <c r="E512" s="1" t="s">
        <v>449</v>
      </c>
      <c r="F512" s="1" t="s">
        <v>2143</v>
      </c>
      <c r="G512" s="3">
        <v>8.0002063612154117</v>
      </c>
      <c r="H512" s="1" t="s">
        <v>303</v>
      </c>
      <c r="I512" s="1" t="s">
        <v>1215</v>
      </c>
    </row>
    <row r="513" spans="2:9" x14ac:dyDescent="0.35">
      <c r="B513" s="1">
        <v>510</v>
      </c>
      <c r="C513" s="1" t="s">
        <v>2149</v>
      </c>
      <c r="D513" s="1">
        <v>202902</v>
      </c>
      <c r="E513" s="1" t="s">
        <v>452</v>
      </c>
      <c r="F513" s="1" t="s">
        <v>2143</v>
      </c>
      <c r="G513" s="3">
        <v>9.3082867423080078</v>
      </c>
      <c r="H513" s="1" t="s">
        <v>303</v>
      </c>
      <c r="I513" s="1" t="s">
        <v>1216</v>
      </c>
    </row>
    <row r="514" spans="2:9" x14ac:dyDescent="0.35">
      <c r="B514" s="1">
        <v>511</v>
      </c>
      <c r="C514" s="1" t="s">
        <v>2149</v>
      </c>
      <c r="D514" s="1">
        <v>202903</v>
      </c>
      <c r="E514" s="1" t="s">
        <v>564</v>
      </c>
      <c r="F514" s="1" t="s">
        <v>2143</v>
      </c>
      <c r="G514" s="3">
        <v>10.508229011646838</v>
      </c>
      <c r="H514" s="1" t="s">
        <v>303</v>
      </c>
      <c r="I514" s="1" t="s">
        <v>1217</v>
      </c>
    </row>
    <row r="515" spans="2:9" x14ac:dyDescent="0.35">
      <c r="B515" s="1">
        <v>512</v>
      </c>
      <c r="C515" s="1" t="s">
        <v>2149</v>
      </c>
      <c r="D515" s="1">
        <v>202909</v>
      </c>
      <c r="E515" s="1" t="s">
        <v>454</v>
      </c>
      <c r="F515" s="1" t="s">
        <v>2143</v>
      </c>
      <c r="G515" s="3">
        <v>11.442540764108264</v>
      </c>
      <c r="H515" s="1" t="s">
        <v>303</v>
      </c>
      <c r="I515" s="1" t="s">
        <v>1218</v>
      </c>
    </row>
    <row r="516" spans="2:9" x14ac:dyDescent="0.35">
      <c r="B516" s="1">
        <v>513</v>
      </c>
      <c r="C516" s="1" t="s">
        <v>2149</v>
      </c>
      <c r="D516" s="1">
        <v>203101</v>
      </c>
      <c r="E516" s="1" t="s">
        <v>457</v>
      </c>
      <c r="F516" s="1" t="s">
        <v>2143</v>
      </c>
      <c r="G516" s="3">
        <v>9.9825328208730149</v>
      </c>
      <c r="H516" s="1" t="s">
        <v>303</v>
      </c>
      <c r="I516" s="1" t="s">
        <v>1219</v>
      </c>
    </row>
    <row r="517" spans="2:9" x14ac:dyDescent="0.35">
      <c r="B517" s="1">
        <v>514</v>
      </c>
      <c r="C517" s="1" t="s">
        <v>2149</v>
      </c>
      <c r="D517" s="1">
        <v>203102</v>
      </c>
      <c r="E517" s="1" t="s">
        <v>460</v>
      </c>
      <c r="F517" s="1" t="s">
        <v>2143</v>
      </c>
      <c r="G517" s="3">
        <v>8.3946999757498322</v>
      </c>
      <c r="H517" s="1" t="s">
        <v>303</v>
      </c>
      <c r="I517" s="1" t="s">
        <v>1220</v>
      </c>
    </row>
    <row r="518" spans="2:9" x14ac:dyDescent="0.35">
      <c r="B518" s="1">
        <v>515</v>
      </c>
      <c r="C518" s="1" t="s">
        <v>2149</v>
      </c>
      <c r="D518" s="1">
        <v>203201</v>
      </c>
      <c r="E518" s="1" t="s">
        <v>463</v>
      </c>
      <c r="F518" s="1" t="s">
        <v>2143</v>
      </c>
      <c r="G518" s="3">
        <v>12.960022629711727</v>
      </c>
      <c r="H518" s="1" t="s">
        <v>303</v>
      </c>
      <c r="I518" s="1" t="s">
        <v>1221</v>
      </c>
    </row>
    <row r="519" spans="2:9" x14ac:dyDescent="0.35">
      <c r="B519" s="1">
        <v>516</v>
      </c>
      <c r="C519" s="1" t="s">
        <v>2149</v>
      </c>
      <c r="D519" s="1">
        <v>203202</v>
      </c>
      <c r="E519" s="1" t="s">
        <v>466</v>
      </c>
      <c r="F519" s="1" t="s">
        <v>2143</v>
      </c>
      <c r="G519" s="3">
        <v>9.8381117972985983</v>
      </c>
      <c r="H519" s="1" t="s">
        <v>303</v>
      </c>
      <c r="I519" s="1" t="s">
        <v>1222</v>
      </c>
    </row>
    <row r="520" spans="2:9" x14ac:dyDescent="0.35">
      <c r="B520" s="1">
        <v>517</v>
      </c>
      <c r="C520" s="1" t="s">
        <v>2149</v>
      </c>
      <c r="D520" s="1">
        <v>203301</v>
      </c>
      <c r="E520" s="1" t="s">
        <v>468</v>
      </c>
      <c r="F520" s="1" t="s">
        <v>2143</v>
      </c>
      <c r="G520" s="3">
        <v>15.872593387365612</v>
      </c>
      <c r="H520" s="1" t="s">
        <v>303</v>
      </c>
      <c r="I520" s="1" t="s">
        <v>1223</v>
      </c>
    </row>
    <row r="521" spans="2:9" x14ac:dyDescent="0.35">
      <c r="B521" s="1">
        <v>518</v>
      </c>
      <c r="C521" s="1" t="s">
        <v>2149</v>
      </c>
      <c r="D521" s="1">
        <v>203901</v>
      </c>
      <c r="E521" s="1" t="s">
        <v>470</v>
      </c>
      <c r="F521" s="1" t="s">
        <v>2143</v>
      </c>
      <c r="G521" s="3">
        <v>12.973160773708331</v>
      </c>
      <c r="H521" s="1" t="s">
        <v>303</v>
      </c>
      <c r="I521" s="1" t="s">
        <v>1224</v>
      </c>
    </row>
    <row r="522" spans="2:9" x14ac:dyDescent="0.35">
      <c r="B522" s="1">
        <v>519</v>
      </c>
      <c r="C522" s="1" t="s">
        <v>2149</v>
      </c>
      <c r="D522" s="1">
        <v>203902</v>
      </c>
      <c r="E522" s="1" t="s">
        <v>472</v>
      </c>
      <c r="F522" s="1" t="s">
        <v>2143</v>
      </c>
      <c r="G522" s="3">
        <v>5.0245262519923308</v>
      </c>
      <c r="H522" s="1" t="s">
        <v>303</v>
      </c>
      <c r="I522" s="1" t="s">
        <v>1225</v>
      </c>
    </row>
    <row r="523" spans="2:9" x14ac:dyDescent="0.35">
      <c r="B523" s="1">
        <v>520</v>
      </c>
      <c r="C523" s="1" t="s">
        <v>2149</v>
      </c>
      <c r="D523" s="1">
        <v>203903</v>
      </c>
      <c r="E523" s="1" t="s">
        <v>474</v>
      </c>
      <c r="F523" s="1" t="s">
        <v>2143</v>
      </c>
      <c r="G523" s="3">
        <v>8.7040203668295977</v>
      </c>
      <c r="H523" s="1" t="s">
        <v>303</v>
      </c>
      <c r="I523" s="1" t="s">
        <v>1226</v>
      </c>
    </row>
    <row r="524" spans="2:9" x14ac:dyDescent="0.35">
      <c r="B524" s="1">
        <v>521</v>
      </c>
      <c r="C524" s="1" t="s">
        <v>2149</v>
      </c>
      <c r="D524" s="1">
        <v>203904</v>
      </c>
      <c r="E524" s="1" t="s">
        <v>476</v>
      </c>
      <c r="F524" s="1" t="s">
        <v>2143</v>
      </c>
      <c r="G524" s="3">
        <v>12.87322810330352</v>
      </c>
      <c r="H524" s="1" t="s">
        <v>303</v>
      </c>
      <c r="I524" s="1" t="s">
        <v>1227</v>
      </c>
    </row>
    <row r="525" spans="2:9" x14ac:dyDescent="0.35">
      <c r="B525" s="1">
        <v>522</v>
      </c>
      <c r="C525" s="1" t="s">
        <v>2149</v>
      </c>
      <c r="D525" s="1">
        <v>203909</v>
      </c>
      <c r="E525" s="1" t="s">
        <v>479</v>
      </c>
      <c r="F525" s="1" t="s">
        <v>2143</v>
      </c>
      <c r="G525" s="3">
        <v>8.2699562710334522</v>
      </c>
      <c r="H525" s="1" t="s">
        <v>303</v>
      </c>
      <c r="I525" s="1" t="s">
        <v>1228</v>
      </c>
    </row>
    <row r="526" spans="2:9" x14ac:dyDescent="0.35">
      <c r="B526" s="1">
        <v>523</v>
      </c>
      <c r="C526" s="1" t="s">
        <v>2149</v>
      </c>
      <c r="D526" s="1">
        <v>204101</v>
      </c>
      <c r="E526" s="1" t="s">
        <v>481</v>
      </c>
      <c r="F526" s="1" t="s">
        <v>2143</v>
      </c>
      <c r="G526" s="3">
        <v>6.8574368946274911</v>
      </c>
      <c r="H526" s="1" t="s">
        <v>303</v>
      </c>
      <c r="I526" s="1" t="s">
        <v>1229</v>
      </c>
    </row>
    <row r="527" spans="2:9" x14ac:dyDescent="0.35">
      <c r="B527" s="1">
        <v>524</v>
      </c>
      <c r="C527" s="1" t="s">
        <v>2149</v>
      </c>
      <c r="D527" s="1">
        <v>204102</v>
      </c>
      <c r="E527" s="1" t="s">
        <v>483</v>
      </c>
      <c r="F527" s="1" t="s">
        <v>2143</v>
      </c>
      <c r="G527" s="3">
        <v>7.7153647768833871</v>
      </c>
      <c r="H527" s="1" t="s">
        <v>303</v>
      </c>
      <c r="I527" s="1" t="s">
        <v>1230</v>
      </c>
    </row>
    <row r="528" spans="2:9" x14ac:dyDescent="0.35">
      <c r="B528" s="1">
        <v>525</v>
      </c>
      <c r="C528" s="1" t="s">
        <v>2149</v>
      </c>
      <c r="D528" s="1">
        <v>204103</v>
      </c>
      <c r="E528" s="1" t="s">
        <v>485</v>
      </c>
      <c r="F528" s="1" t="s">
        <v>2143</v>
      </c>
      <c r="G528" s="3">
        <v>6.783008779041829</v>
      </c>
      <c r="H528" s="1" t="s">
        <v>303</v>
      </c>
      <c r="I528" s="1" t="s">
        <v>1231</v>
      </c>
    </row>
    <row r="529" spans="2:9" x14ac:dyDescent="0.35">
      <c r="B529" s="1">
        <v>526</v>
      </c>
      <c r="C529" s="1" t="s">
        <v>2149</v>
      </c>
      <c r="D529" s="1">
        <v>204109</v>
      </c>
      <c r="E529" s="1" t="s">
        <v>487</v>
      </c>
      <c r="F529" s="1" t="s">
        <v>2143</v>
      </c>
      <c r="G529" s="3">
        <v>7.6737098861292239</v>
      </c>
      <c r="H529" s="1" t="s">
        <v>303</v>
      </c>
      <c r="I529" s="1" t="s">
        <v>1232</v>
      </c>
    </row>
    <row r="530" spans="2:9" x14ac:dyDescent="0.35">
      <c r="B530" s="1">
        <v>527</v>
      </c>
      <c r="C530" s="1" t="s">
        <v>2149</v>
      </c>
      <c r="D530" s="1">
        <v>205101</v>
      </c>
      <c r="E530" s="1" t="s">
        <v>489</v>
      </c>
      <c r="F530" s="1" t="s">
        <v>2143</v>
      </c>
      <c r="G530" s="3">
        <v>11.727464132511148</v>
      </c>
      <c r="H530" s="1" t="s">
        <v>303</v>
      </c>
      <c r="I530" s="1" t="s">
        <v>1233</v>
      </c>
    </row>
    <row r="531" spans="2:9" x14ac:dyDescent="0.35">
      <c r="B531" s="1">
        <v>528</v>
      </c>
      <c r="C531" s="1" t="s">
        <v>2149</v>
      </c>
      <c r="D531" s="1">
        <v>205102</v>
      </c>
      <c r="E531" s="1" t="s">
        <v>492</v>
      </c>
      <c r="F531" s="1" t="s">
        <v>2143</v>
      </c>
      <c r="G531" s="3">
        <v>9.7515431975220537</v>
      </c>
      <c r="H531" s="1" t="s">
        <v>303</v>
      </c>
      <c r="I531" s="1" t="s">
        <v>1234</v>
      </c>
    </row>
    <row r="532" spans="2:9" x14ac:dyDescent="0.35">
      <c r="B532" s="1">
        <v>529</v>
      </c>
      <c r="C532" s="1" t="s">
        <v>2149</v>
      </c>
      <c r="D532" s="1">
        <v>206101</v>
      </c>
      <c r="E532" s="1" t="s">
        <v>601</v>
      </c>
      <c r="F532" s="1" t="s">
        <v>2143</v>
      </c>
      <c r="G532" s="3">
        <v>2.5594546285341391</v>
      </c>
      <c r="H532" s="1" t="s">
        <v>303</v>
      </c>
      <c r="I532" s="1" t="s">
        <v>1235</v>
      </c>
    </row>
    <row r="533" spans="2:9" x14ac:dyDescent="0.35">
      <c r="B533" s="1">
        <v>530</v>
      </c>
      <c r="C533" s="1" t="s">
        <v>2149</v>
      </c>
      <c r="D533" s="1">
        <v>207101</v>
      </c>
      <c r="E533" s="1" t="s">
        <v>494</v>
      </c>
      <c r="F533" s="1" t="s">
        <v>2143</v>
      </c>
      <c r="G533" s="3">
        <v>4.6532132088200795</v>
      </c>
      <c r="H533" s="1" t="s">
        <v>303</v>
      </c>
      <c r="I533" s="1" t="s">
        <v>1236</v>
      </c>
    </row>
    <row r="534" spans="2:9" x14ac:dyDescent="0.35">
      <c r="B534" s="1">
        <v>531</v>
      </c>
      <c r="C534" s="1" t="s">
        <v>2149</v>
      </c>
      <c r="D534" s="1">
        <v>207102</v>
      </c>
      <c r="E534" s="1" t="s">
        <v>496</v>
      </c>
      <c r="F534" s="1" t="s">
        <v>2143</v>
      </c>
      <c r="G534" s="3">
        <v>3.5031023137139727</v>
      </c>
      <c r="H534" s="1" t="s">
        <v>303</v>
      </c>
      <c r="I534" s="1" t="s">
        <v>1237</v>
      </c>
    </row>
    <row r="535" spans="2:9" x14ac:dyDescent="0.35">
      <c r="B535" s="1">
        <v>532</v>
      </c>
      <c r="C535" s="1" t="s">
        <v>2149</v>
      </c>
      <c r="D535" s="1">
        <v>207201</v>
      </c>
      <c r="E535" s="1" t="s">
        <v>499</v>
      </c>
      <c r="F535" s="1" t="s">
        <v>2143</v>
      </c>
      <c r="G535" s="3">
        <v>4.9878809825438726</v>
      </c>
      <c r="H535" s="1" t="s">
        <v>303</v>
      </c>
      <c r="I535" s="1" t="s">
        <v>1238</v>
      </c>
    </row>
    <row r="536" spans="2:9" x14ac:dyDescent="0.35">
      <c r="B536" s="1">
        <v>533</v>
      </c>
      <c r="C536" s="1" t="s">
        <v>2149</v>
      </c>
      <c r="D536" s="1">
        <v>207202</v>
      </c>
      <c r="E536" s="1" t="s">
        <v>501</v>
      </c>
      <c r="F536" s="1" t="s">
        <v>2143</v>
      </c>
      <c r="G536" s="3">
        <v>4.8822490634865892</v>
      </c>
      <c r="H536" s="1" t="s">
        <v>303</v>
      </c>
      <c r="I536" s="1" t="s">
        <v>1239</v>
      </c>
    </row>
    <row r="537" spans="2:9" x14ac:dyDescent="0.35">
      <c r="B537" s="1">
        <v>534</v>
      </c>
      <c r="C537" s="1" t="s">
        <v>2149</v>
      </c>
      <c r="D537" s="1">
        <v>207301</v>
      </c>
      <c r="E537" s="1" t="s">
        <v>503</v>
      </c>
      <c r="F537" s="1" t="s">
        <v>2143</v>
      </c>
      <c r="G537" s="3">
        <v>5.4455184951081357</v>
      </c>
      <c r="H537" s="1" t="s">
        <v>303</v>
      </c>
      <c r="I537" s="1" t="s">
        <v>1240</v>
      </c>
    </row>
    <row r="538" spans="2:9" x14ac:dyDescent="0.35">
      <c r="B538" s="1">
        <v>535</v>
      </c>
      <c r="C538" s="1" t="s">
        <v>2149</v>
      </c>
      <c r="D538" s="1">
        <v>207401</v>
      </c>
      <c r="E538" s="1" t="s">
        <v>505</v>
      </c>
      <c r="F538" s="1" t="s">
        <v>2143</v>
      </c>
      <c r="G538" s="3">
        <v>5.8570838419289908</v>
      </c>
      <c r="H538" s="1" t="s">
        <v>303</v>
      </c>
      <c r="I538" s="1" t="s">
        <v>1241</v>
      </c>
    </row>
    <row r="539" spans="2:9" x14ac:dyDescent="0.35">
      <c r="B539" s="1">
        <v>536</v>
      </c>
      <c r="C539" s="1" t="s">
        <v>2149</v>
      </c>
      <c r="D539" s="1">
        <v>207901</v>
      </c>
      <c r="E539" s="1" t="s">
        <v>507</v>
      </c>
      <c r="F539" s="1" t="s">
        <v>2143</v>
      </c>
      <c r="G539" s="3">
        <v>5.1422097798159783</v>
      </c>
      <c r="H539" s="1" t="s">
        <v>303</v>
      </c>
      <c r="I539" s="1" t="s">
        <v>1242</v>
      </c>
    </row>
    <row r="540" spans="2:9" x14ac:dyDescent="0.35">
      <c r="B540" s="1">
        <v>537</v>
      </c>
      <c r="C540" s="1" t="s">
        <v>2149</v>
      </c>
      <c r="D540" s="1">
        <v>207909</v>
      </c>
      <c r="E540" s="1" t="s">
        <v>510</v>
      </c>
      <c r="F540" s="1" t="s">
        <v>2143</v>
      </c>
      <c r="G540" s="3">
        <v>6.3584095032867554</v>
      </c>
      <c r="H540" s="1" t="s">
        <v>303</v>
      </c>
      <c r="I540" s="1" t="s">
        <v>1243</v>
      </c>
    </row>
    <row r="541" spans="2:9" x14ac:dyDescent="0.35">
      <c r="B541" s="1">
        <v>538</v>
      </c>
      <c r="C541" s="1" t="s">
        <v>2149</v>
      </c>
      <c r="D541" s="1">
        <v>211101</v>
      </c>
      <c r="E541" s="1" t="s">
        <v>513</v>
      </c>
      <c r="F541" s="1" t="s">
        <v>2143</v>
      </c>
      <c r="G541" s="3">
        <v>7.1338704912616455</v>
      </c>
      <c r="H541" s="1" t="s">
        <v>303</v>
      </c>
      <c r="I541" s="1" t="s">
        <v>1244</v>
      </c>
    </row>
    <row r="542" spans="2:9" x14ac:dyDescent="0.35">
      <c r="B542" s="1">
        <v>539</v>
      </c>
      <c r="C542" s="1" t="s">
        <v>2149</v>
      </c>
      <c r="D542" s="1">
        <v>212101</v>
      </c>
      <c r="E542" s="1" t="s">
        <v>515</v>
      </c>
      <c r="F542" s="1" t="s">
        <v>2143</v>
      </c>
      <c r="G542" s="3">
        <v>19.537882999968108</v>
      </c>
      <c r="H542" s="1" t="s">
        <v>303</v>
      </c>
      <c r="I542" s="1" t="s">
        <v>1245</v>
      </c>
    </row>
    <row r="543" spans="2:9" x14ac:dyDescent="0.35">
      <c r="B543" s="1">
        <v>540</v>
      </c>
      <c r="C543" s="1" t="s">
        <v>2149</v>
      </c>
      <c r="D543" s="1">
        <v>212102</v>
      </c>
      <c r="E543" s="1" t="s">
        <v>624</v>
      </c>
      <c r="F543" s="1" t="s">
        <v>2143</v>
      </c>
      <c r="G543" s="3">
        <v>3.4791743366486645</v>
      </c>
      <c r="H543" s="1" t="s">
        <v>303</v>
      </c>
      <c r="I543" s="1" t="s">
        <v>1246</v>
      </c>
    </row>
    <row r="544" spans="2:9" x14ac:dyDescent="0.35">
      <c r="B544" s="1">
        <v>541</v>
      </c>
      <c r="C544" s="1" t="s">
        <v>2149</v>
      </c>
      <c r="D544" s="1">
        <v>221101</v>
      </c>
      <c r="E544" s="1" t="s">
        <v>517</v>
      </c>
      <c r="F544" s="1" t="s">
        <v>2143</v>
      </c>
      <c r="G544" s="3">
        <v>4.0048868179017933</v>
      </c>
      <c r="H544" s="1" t="s">
        <v>303</v>
      </c>
      <c r="I544" s="1" t="s">
        <v>1247</v>
      </c>
    </row>
    <row r="545" spans="2:9" x14ac:dyDescent="0.35">
      <c r="B545" s="1">
        <v>542</v>
      </c>
      <c r="C545" s="1" t="s">
        <v>2149</v>
      </c>
      <c r="D545" s="1">
        <v>231101</v>
      </c>
      <c r="E545" s="1" t="s">
        <v>629</v>
      </c>
      <c r="F545" s="1" t="s">
        <v>2143</v>
      </c>
      <c r="G545" s="3">
        <v>6.1060061144141491</v>
      </c>
      <c r="H545" s="1" t="s">
        <v>303</v>
      </c>
      <c r="I545" s="1" t="s">
        <v>1248</v>
      </c>
    </row>
    <row r="546" spans="2:9" x14ac:dyDescent="0.35">
      <c r="B546" s="1">
        <v>543</v>
      </c>
      <c r="C546" s="1" t="s">
        <v>2149</v>
      </c>
      <c r="D546" s="1">
        <v>231901</v>
      </c>
      <c r="E546" s="1" t="s">
        <v>519</v>
      </c>
      <c r="F546" s="1" t="s">
        <v>2143</v>
      </c>
      <c r="G546" s="3">
        <v>2.7245833474555412</v>
      </c>
      <c r="H546" s="1" t="s">
        <v>303</v>
      </c>
      <c r="I546" s="1" t="s">
        <v>1249</v>
      </c>
    </row>
    <row r="547" spans="2:9" x14ac:dyDescent="0.35">
      <c r="B547" s="1">
        <v>544</v>
      </c>
      <c r="C547" s="1" t="s">
        <v>2149</v>
      </c>
      <c r="D547" s="1">
        <v>231902</v>
      </c>
      <c r="E547" s="1" t="s">
        <v>522</v>
      </c>
      <c r="F547" s="1" t="s">
        <v>2143</v>
      </c>
      <c r="G547" s="3">
        <v>3.3692014251296976</v>
      </c>
      <c r="H547" s="1" t="s">
        <v>303</v>
      </c>
      <c r="I547" s="1" t="s">
        <v>1250</v>
      </c>
    </row>
    <row r="548" spans="2:9" x14ac:dyDescent="0.35">
      <c r="B548" s="1">
        <v>545</v>
      </c>
      <c r="C548" s="1" t="s">
        <v>2149</v>
      </c>
      <c r="D548" s="1">
        <v>231909</v>
      </c>
      <c r="E548" s="1" t="s">
        <v>525</v>
      </c>
      <c r="F548" s="1" t="s">
        <v>2143</v>
      </c>
      <c r="G548" s="3">
        <v>3.9556410394734294</v>
      </c>
      <c r="H548" s="1" t="s">
        <v>303</v>
      </c>
      <c r="I548" s="1" t="s">
        <v>1251</v>
      </c>
    </row>
    <row r="549" spans="2:9" x14ac:dyDescent="0.35">
      <c r="B549" s="1">
        <v>546</v>
      </c>
      <c r="C549" s="1" t="s">
        <v>2149</v>
      </c>
      <c r="D549" s="1">
        <v>241101</v>
      </c>
      <c r="E549" s="1" t="s">
        <v>528</v>
      </c>
      <c r="F549" s="1" t="s">
        <v>2143</v>
      </c>
      <c r="G549" s="3">
        <v>2.5731802793829757</v>
      </c>
      <c r="H549" s="1" t="s">
        <v>303</v>
      </c>
      <c r="I549" s="1" t="s">
        <v>1252</v>
      </c>
    </row>
    <row r="550" spans="2:9" x14ac:dyDescent="0.35">
      <c r="B550" s="1">
        <v>547</v>
      </c>
      <c r="C550" s="1" t="s">
        <v>2149</v>
      </c>
      <c r="D550" s="1">
        <v>241201</v>
      </c>
      <c r="E550" s="1" t="s">
        <v>531</v>
      </c>
      <c r="F550" s="1" t="s">
        <v>2143</v>
      </c>
      <c r="G550" s="3">
        <v>5.3551864449751276</v>
      </c>
      <c r="H550" s="1" t="s">
        <v>303</v>
      </c>
      <c r="I550" s="1" t="s">
        <v>1253</v>
      </c>
    </row>
    <row r="551" spans="2:9" x14ac:dyDescent="0.35">
      <c r="B551" s="1">
        <v>548</v>
      </c>
      <c r="C551" s="1" t="s">
        <v>2149</v>
      </c>
      <c r="D551" s="1">
        <v>241202</v>
      </c>
      <c r="E551" s="1" t="s">
        <v>533</v>
      </c>
      <c r="F551" s="1" t="s">
        <v>2143</v>
      </c>
      <c r="G551" s="3">
        <v>2.7436607712666046</v>
      </c>
      <c r="H551" s="1" t="s">
        <v>303</v>
      </c>
      <c r="I551" s="1" t="s">
        <v>1254</v>
      </c>
    </row>
    <row r="552" spans="2:9" x14ac:dyDescent="0.35">
      <c r="B552" s="1">
        <v>549</v>
      </c>
      <c r="C552" s="1" t="s">
        <v>2149</v>
      </c>
      <c r="D552" s="1">
        <v>251101</v>
      </c>
      <c r="E552" s="1" t="s">
        <v>535</v>
      </c>
      <c r="F552" s="1" t="s">
        <v>2143</v>
      </c>
      <c r="G552" s="3">
        <v>4.9399092178779336</v>
      </c>
      <c r="H552" s="1" t="s">
        <v>303</v>
      </c>
      <c r="I552" s="1" t="s">
        <v>1255</v>
      </c>
    </row>
    <row r="553" spans="2:9" x14ac:dyDescent="0.35">
      <c r="B553" s="1">
        <v>550</v>
      </c>
      <c r="C553" s="1" t="s">
        <v>2149</v>
      </c>
      <c r="D553" s="1">
        <v>251201</v>
      </c>
      <c r="E553" s="1" t="s">
        <v>537</v>
      </c>
      <c r="F553" s="1" t="s">
        <v>2143</v>
      </c>
      <c r="G553" s="3">
        <v>7.9961096278571278</v>
      </c>
      <c r="H553" s="1" t="s">
        <v>303</v>
      </c>
      <c r="I553" s="1" t="s">
        <v>1256</v>
      </c>
    </row>
    <row r="554" spans="2:9" x14ac:dyDescent="0.35">
      <c r="B554" s="1">
        <v>551</v>
      </c>
      <c r="C554" s="1" t="s">
        <v>2149</v>
      </c>
      <c r="D554" s="1">
        <v>251909</v>
      </c>
      <c r="E554" s="1" t="s">
        <v>539</v>
      </c>
      <c r="F554" s="1" t="s">
        <v>2143</v>
      </c>
      <c r="G554" s="3">
        <v>5.3855219123177935</v>
      </c>
      <c r="H554" s="1" t="s">
        <v>303</v>
      </c>
      <c r="I554" s="1" t="s">
        <v>1257</v>
      </c>
    </row>
    <row r="555" spans="2:9" x14ac:dyDescent="0.35">
      <c r="B555" s="1">
        <v>552</v>
      </c>
      <c r="C555" s="1" t="s">
        <v>2149</v>
      </c>
      <c r="D555" s="1">
        <v>252101</v>
      </c>
      <c r="E555" s="1" t="s">
        <v>542</v>
      </c>
      <c r="F555" s="1" t="s">
        <v>2143</v>
      </c>
      <c r="G555" s="3">
        <v>101.61807888898628</v>
      </c>
      <c r="H555" s="1" t="s">
        <v>303</v>
      </c>
      <c r="I555" s="1" t="s">
        <v>1258</v>
      </c>
    </row>
    <row r="556" spans="2:9" x14ac:dyDescent="0.35">
      <c r="B556" s="1">
        <v>553</v>
      </c>
      <c r="C556" s="1" t="s">
        <v>2149</v>
      </c>
      <c r="D556" s="1">
        <v>252201</v>
      </c>
      <c r="E556" s="1" t="s">
        <v>545</v>
      </c>
      <c r="F556" s="1" t="s">
        <v>2143</v>
      </c>
      <c r="G556" s="3">
        <v>19.530370758026823</v>
      </c>
      <c r="H556" s="1" t="s">
        <v>303</v>
      </c>
      <c r="I556" s="1" t="s">
        <v>1259</v>
      </c>
    </row>
    <row r="557" spans="2:9" x14ac:dyDescent="0.35">
      <c r="B557" s="1">
        <v>554</v>
      </c>
      <c r="C557" s="1" t="s">
        <v>2149</v>
      </c>
      <c r="D557" s="1">
        <v>252301</v>
      </c>
      <c r="E557" s="1" t="s">
        <v>547</v>
      </c>
      <c r="F557" s="1" t="s">
        <v>2143</v>
      </c>
      <c r="G557" s="3">
        <v>7.6035021060420558</v>
      </c>
      <c r="H557" s="1" t="s">
        <v>303</v>
      </c>
      <c r="I557" s="1" t="s">
        <v>1260</v>
      </c>
    </row>
    <row r="558" spans="2:9" x14ac:dyDescent="0.35">
      <c r="B558" s="1">
        <v>555</v>
      </c>
      <c r="C558" s="1" t="s">
        <v>2149</v>
      </c>
      <c r="D558" s="1">
        <v>253101</v>
      </c>
      <c r="E558" s="1" t="s">
        <v>656</v>
      </c>
      <c r="F558" s="1" t="s">
        <v>2143</v>
      </c>
      <c r="G558" s="3">
        <v>5.7829653740302538</v>
      </c>
      <c r="H558" s="1" t="s">
        <v>303</v>
      </c>
      <c r="I558" s="1" t="s">
        <v>1261</v>
      </c>
    </row>
    <row r="559" spans="2:9" x14ac:dyDescent="0.35">
      <c r="B559" s="1">
        <v>556</v>
      </c>
      <c r="C559" s="1" t="s">
        <v>2149</v>
      </c>
      <c r="D559" s="1">
        <v>259901</v>
      </c>
      <c r="E559" s="1" t="s">
        <v>550</v>
      </c>
      <c r="F559" s="1" t="s">
        <v>2143</v>
      </c>
      <c r="G559" s="3">
        <v>7.9216020161848952</v>
      </c>
      <c r="H559" s="1" t="s">
        <v>303</v>
      </c>
      <c r="I559" s="1" t="s">
        <v>1262</v>
      </c>
    </row>
    <row r="560" spans="2:9" x14ac:dyDescent="0.35">
      <c r="B560" s="1">
        <v>557</v>
      </c>
      <c r="C560" s="1" t="s">
        <v>2149</v>
      </c>
      <c r="D560" s="1">
        <v>259902</v>
      </c>
      <c r="E560" s="1" t="s">
        <v>552</v>
      </c>
      <c r="F560" s="1" t="s">
        <v>2143</v>
      </c>
      <c r="G560" s="3">
        <v>7.7133167623958245</v>
      </c>
      <c r="H560" s="1" t="s">
        <v>303</v>
      </c>
      <c r="I560" s="1" t="s">
        <v>1263</v>
      </c>
    </row>
    <row r="561" spans="2:9" x14ac:dyDescent="0.35">
      <c r="B561" s="1">
        <v>558</v>
      </c>
      <c r="C561" s="1" t="s">
        <v>2149</v>
      </c>
      <c r="D561" s="1">
        <v>259903</v>
      </c>
      <c r="E561" s="1" t="s">
        <v>663</v>
      </c>
      <c r="F561" s="1" t="s">
        <v>2143</v>
      </c>
      <c r="G561" s="3">
        <v>7.2072669179286768</v>
      </c>
      <c r="H561" s="1" t="s">
        <v>303</v>
      </c>
      <c r="I561" s="1" t="s">
        <v>1264</v>
      </c>
    </row>
    <row r="562" spans="2:9" x14ac:dyDescent="0.35">
      <c r="B562" s="1">
        <v>559</v>
      </c>
      <c r="C562" s="1" t="s">
        <v>2149</v>
      </c>
      <c r="D562" s="1">
        <v>259904</v>
      </c>
      <c r="E562" s="1" t="s">
        <v>555</v>
      </c>
      <c r="F562" s="1" t="s">
        <v>2143</v>
      </c>
      <c r="G562" s="3">
        <v>4.8644086454247839</v>
      </c>
      <c r="H562" s="1" t="s">
        <v>303</v>
      </c>
      <c r="I562" s="1" t="s">
        <v>1265</v>
      </c>
    </row>
    <row r="563" spans="2:9" x14ac:dyDescent="0.35">
      <c r="B563" s="1">
        <v>560</v>
      </c>
      <c r="C563" s="1" t="s">
        <v>2149</v>
      </c>
      <c r="D563" s="1">
        <v>259909</v>
      </c>
      <c r="E563" s="1" t="s">
        <v>557</v>
      </c>
      <c r="F563" s="1" t="s">
        <v>2143</v>
      </c>
      <c r="G563" s="3">
        <v>5.99027971676934</v>
      </c>
      <c r="H563" s="1" t="s">
        <v>303</v>
      </c>
      <c r="I563" s="1" t="s">
        <v>1266</v>
      </c>
    </row>
    <row r="564" spans="2:9" x14ac:dyDescent="0.35">
      <c r="B564" s="1">
        <v>561</v>
      </c>
      <c r="C564" s="1" t="s">
        <v>2149</v>
      </c>
      <c r="D564" s="1">
        <v>261101</v>
      </c>
      <c r="E564" s="1" t="s">
        <v>559</v>
      </c>
      <c r="F564" s="1" t="s">
        <v>2143</v>
      </c>
      <c r="G564" s="3">
        <v>67.056513961616659</v>
      </c>
      <c r="H564" s="1" t="s">
        <v>303</v>
      </c>
      <c r="I564" s="1" t="s">
        <v>1267</v>
      </c>
    </row>
    <row r="565" spans="2:9" x14ac:dyDescent="0.35">
      <c r="B565" s="1">
        <v>562</v>
      </c>
      <c r="C565" s="1" t="s">
        <v>2149</v>
      </c>
      <c r="D565" s="1">
        <v>261102</v>
      </c>
      <c r="E565" s="1" t="s">
        <v>561</v>
      </c>
      <c r="F565" s="1" t="s">
        <v>2143</v>
      </c>
      <c r="G565" s="3">
        <v>17.811369581644144</v>
      </c>
      <c r="H565" s="1" t="s">
        <v>303</v>
      </c>
      <c r="I565" s="1" t="s">
        <v>1268</v>
      </c>
    </row>
    <row r="566" spans="2:9" x14ac:dyDescent="0.35">
      <c r="B566" s="1">
        <v>563</v>
      </c>
      <c r="C566" s="1" t="s">
        <v>2149</v>
      </c>
      <c r="D566" s="1">
        <v>261103</v>
      </c>
      <c r="E566" s="1" t="s">
        <v>563</v>
      </c>
      <c r="F566" s="1" t="s">
        <v>2143</v>
      </c>
      <c r="G566" s="3">
        <v>43.741367497434958</v>
      </c>
      <c r="H566" s="1" t="s">
        <v>303</v>
      </c>
      <c r="I566" s="1" t="s">
        <v>1269</v>
      </c>
    </row>
    <row r="567" spans="2:9" x14ac:dyDescent="0.35">
      <c r="B567" s="1">
        <v>564</v>
      </c>
      <c r="C567" s="1" t="s">
        <v>2149</v>
      </c>
      <c r="D567" s="1">
        <v>261104</v>
      </c>
      <c r="E567" s="1" t="s">
        <v>566</v>
      </c>
      <c r="F567" s="1" t="s">
        <v>2143</v>
      </c>
      <c r="G567" s="3">
        <v>13.779539568071844</v>
      </c>
      <c r="H567" s="1" t="s">
        <v>303</v>
      </c>
      <c r="I567" s="1" t="s">
        <v>1270</v>
      </c>
    </row>
    <row r="568" spans="2:9" x14ac:dyDescent="0.35">
      <c r="B568" s="1">
        <v>565</v>
      </c>
      <c r="C568" s="1" t="s">
        <v>2149</v>
      </c>
      <c r="D568" s="1">
        <v>2612011</v>
      </c>
      <c r="E568" s="1" t="s">
        <v>678</v>
      </c>
      <c r="F568" s="1" t="s">
        <v>2143</v>
      </c>
      <c r="G568" s="3" t="s">
        <v>1167</v>
      </c>
      <c r="I568" s="1" t="s">
        <v>1271</v>
      </c>
    </row>
    <row r="569" spans="2:9" x14ac:dyDescent="0.35">
      <c r="B569" s="1">
        <v>566</v>
      </c>
      <c r="C569" s="1" t="s">
        <v>2149</v>
      </c>
      <c r="D569" s="1">
        <v>262101</v>
      </c>
      <c r="E569" s="1" t="s">
        <v>568</v>
      </c>
      <c r="F569" s="1" t="s">
        <v>2143</v>
      </c>
      <c r="G569" s="3">
        <v>23.183253842589625</v>
      </c>
      <c r="H569" s="1" t="s">
        <v>303</v>
      </c>
      <c r="I569" s="1" t="s">
        <v>1272</v>
      </c>
    </row>
    <row r="570" spans="2:9" x14ac:dyDescent="0.35">
      <c r="B570" s="1">
        <v>567</v>
      </c>
      <c r="C570" s="1" t="s">
        <v>2149</v>
      </c>
      <c r="D570" s="1">
        <v>262201</v>
      </c>
      <c r="E570" s="1" t="s">
        <v>570</v>
      </c>
      <c r="F570" s="1" t="s">
        <v>2143</v>
      </c>
      <c r="G570" s="3">
        <v>15.057461802561795</v>
      </c>
      <c r="H570" s="1" t="s">
        <v>303</v>
      </c>
      <c r="I570" s="1" t="s">
        <v>1273</v>
      </c>
    </row>
    <row r="571" spans="2:9" x14ac:dyDescent="0.35">
      <c r="B571" s="1">
        <v>568</v>
      </c>
      <c r="C571" s="1" t="s">
        <v>2149</v>
      </c>
      <c r="D571" s="1">
        <v>262301</v>
      </c>
      <c r="E571" s="1" t="s">
        <v>572</v>
      </c>
      <c r="F571" s="1" t="s">
        <v>2143</v>
      </c>
      <c r="G571" s="3">
        <v>17.701137549918823</v>
      </c>
      <c r="H571" s="1" t="s">
        <v>303</v>
      </c>
      <c r="I571" s="1" t="s">
        <v>1274</v>
      </c>
    </row>
    <row r="572" spans="2:9" x14ac:dyDescent="0.35">
      <c r="B572" s="1">
        <v>569</v>
      </c>
      <c r="C572" s="1" t="s">
        <v>2149</v>
      </c>
      <c r="D572" s="1">
        <v>262302</v>
      </c>
      <c r="E572" s="1" t="s">
        <v>574</v>
      </c>
      <c r="F572" s="1" t="s">
        <v>2143</v>
      </c>
      <c r="G572" s="3">
        <v>12.862237450692971</v>
      </c>
      <c r="H572" s="1" t="s">
        <v>303</v>
      </c>
      <c r="I572" s="1" t="s">
        <v>1275</v>
      </c>
    </row>
    <row r="573" spans="2:9" x14ac:dyDescent="0.35">
      <c r="B573" s="1">
        <v>570</v>
      </c>
      <c r="C573" s="1" t="s">
        <v>2149</v>
      </c>
      <c r="D573" s="1">
        <v>263101</v>
      </c>
      <c r="E573" s="1" t="s">
        <v>576</v>
      </c>
      <c r="F573" s="1" t="s">
        <v>2143</v>
      </c>
      <c r="G573" s="3">
        <v>11.182475360909088</v>
      </c>
      <c r="H573" s="1" t="s">
        <v>303</v>
      </c>
      <c r="I573" s="1" t="s">
        <v>1276</v>
      </c>
    </row>
    <row r="574" spans="2:9" x14ac:dyDescent="0.35">
      <c r="B574" s="1">
        <v>571</v>
      </c>
      <c r="C574" s="1" t="s">
        <v>2149</v>
      </c>
      <c r="D574" s="1">
        <v>263102</v>
      </c>
      <c r="E574" s="1" t="s">
        <v>578</v>
      </c>
      <c r="F574" s="1" t="s">
        <v>2143</v>
      </c>
      <c r="G574" s="3">
        <v>11.798934908071754</v>
      </c>
      <c r="H574" s="1" t="s">
        <v>303</v>
      </c>
      <c r="I574" s="1" t="s">
        <v>1277</v>
      </c>
    </row>
    <row r="575" spans="2:9" x14ac:dyDescent="0.35">
      <c r="B575" s="1">
        <v>572</v>
      </c>
      <c r="C575" s="1" t="s">
        <v>2149</v>
      </c>
      <c r="D575" s="1">
        <v>263103</v>
      </c>
      <c r="E575" s="1" t="s">
        <v>580</v>
      </c>
      <c r="F575" s="1" t="s">
        <v>2143</v>
      </c>
      <c r="G575" s="3">
        <v>15.804610171982628</v>
      </c>
      <c r="H575" s="1" t="s">
        <v>303</v>
      </c>
      <c r="I575" s="1" t="s">
        <v>1278</v>
      </c>
    </row>
    <row r="576" spans="2:9" x14ac:dyDescent="0.35">
      <c r="B576" s="1">
        <v>573</v>
      </c>
      <c r="C576" s="1" t="s">
        <v>2149</v>
      </c>
      <c r="D576" s="1">
        <v>264901</v>
      </c>
      <c r="E576" s="1" t="s">
        <v>695</v>
      </c>
      <c r="F576" s="1" t="s">
        <v>2143</v>
      </c>
      <c r="G576" s="3">
        <v>13.46320171007334</v>
      </c>
      <c r="H576" s="1" t="s">
        <v>303</v>
      </c>
      <c r="I576" s="1" t="s">
        <v>1279</v>
      </c>
    </row>
    <row r="577" spans="2:9" x14ac:dyDescent="0.35">
      <c r="B577" s="1">
        <v>574</v>
      </c>
      <c r="C577" s="1" t="s">
        <v>2149</v>
      </c>
      <c r="D577" s="1">
        <v>264909</v>
      </c>
      <c r="E577" s="1" t="s">
        <v>698</v>
      </c>
      <c r="F577" s="1" t="s">
        <v>2143</v>
      </c>
      <c r="G577" s="3">
        <v>9.2851048017503572</v>
      </c>
      <c r="H577" s="1" t="s">
        <v>303</v>
      </c>
      <c r="I577" s="1" t="s">
        <v>1280</v>
      </c>
    </row>
    <row r="578" spans="2:9" x14ac:dyDescent="0.35">
      <c r="B578" s="1">
        <v>575</v>
      </c>
      <c r="C578" s="1" t="s">
        <v>2149</v>
      </c>
      <c r="D578" s="1">
        <v>271101</v>
      </c>
      <c r="E578" s="1" t="s">
        <v>582</v>
      </c>
      <c r="F578" s="1" t="s">
        <v>2143</v>
      </c>
      <c r="G578" s="3">
        <v>9.4988993084454023</v>
      </c>
      <c r="H578" s="1" t="s">
        <v>303</v>
      </c>
      <c r="I578" s="1" t="s">
        <v>1281</v>
      </c>
    </row>
    <row r="579" spans="2:9" x14ac:dyDescent="0.35">
      <c r="B579" s="1">
        <v>576</v>
      </c>
      <c r="C579" s="1" t="s">
        <v>2149</v>
      </c>
      <c r="D579" s="1">
        <v>271102</v>
      </c>
      <c r="E579" s="1" t="s">
        <v>584</v>
      </c>
      <c r="F579" s="1" t="s">
        <v>2143</v>
      </c>
      <c r="G579" s="3">
        <v>8.7733986739511352</v>
      </c>
      <c r="H579" s="1" t="s">
        <v>303</v>
      </c>
      <c r="I579" s="1" t="s">
        <v>1282</v>
      </c>
    </row>
    <row r="580" spans="2:9" x14ac:dyDescent="0.35">
      <c r="B580" s="1">
        <v>577</v>
      </c>
      <c r="C580" s="1" t="s">
        <v>2149</v>
      </c>
      <c r="D580" s="1">
        <v>271103</v>
      </c>
      <c r="E580" s="1" t="s">
        <v>586</v>
      </c>
      <c r="F580" s="1" t="s">
        <v>2143</v>
      </c>
      <c r="G580" s="3">
        <v>6.4104922588705264</v>
      </c>
      <c r="H580" s="1" t="s">
        <v>303</v>
      </c>
      <c r="I580" s="1" t="s">
        <v>1283</v>
      </c>
    </row>
    <row r="581" spans="2:9" x14ac:dyDescent="0.35">
      <c r="B581" s="1">
        <v>578</v>
      </c>
      <c r="C581" s="1" t="s">
        <v>2149</v>
      </c>
      <c r="D581" s="1">
        <v>271109</v>
      </c>
      <c r="E581" s="1" t="s">
        <v>588</v>
      </c>
      <c r="F581" s="1" t="s">
        <v>2143</v>
      </c>
      <c r="G581" s="3">
        <v>7.4499316822708899</v>
      </c>
      <c r="H581" s="1" t="s">
        <v>303</v>
      </c>
      <c r="I581" s="1" t="s">
        <v>1284</v>
      </c>
    </row>
    <row r="582" spans="2:9" x14ac:dyDescent="0.35">
      <c r="B582" s="1">
        <v>579</v>
      </c>
      <c r="C582" s="1" t="s">
        <v>2149</v>
      </c>
      <c r="D582" s="1">
        <v>2712011</v>
      </c>
      <c r="E582" s="1" t="s">
        <v>709</v>
      </c>
      <c r="F582" s="1" t="s">
        <v>2143</v>
      </c>
      <c r="G582" s="3" t="s">
        <v>1167</v>
      </c>
      <c r="I582" s="1" t="s">
        <v>1285</v>
      </c>
    </row>
    <row r="583" spans="2:9" x14ac:dyDescent="0.35">
      <c r="B583" s="1">
        <v>580</v>
      </c>
      <c r="C583" s="1" t="s">
        <v>2149</v>
      </c>
      <c r="D583" s="1">
        <v>272101</v>
      </c>
      <c r="E583" s="1" t="s">
        <v>590</v>
      </c>
      <c r="F583" s="1" t="s">
        <v>2143</v>
      </c>
      <c r="G583" s="3">
        <v>5.6821692661307512</v>
      </c>
      <c r="H583" s="1" t="s">
        <v>303</v>
      </c>
      <c r="I583" s="1" t="s">
        <v>1286</v>
      </c>
    </row>
    <row r="584" spans="2:9" x14ac:dyDescent="0.35">
      <c r="B584" s="1">
        <v>581</v>
      </c>
      <c r="C584" s="1" t="s">
        <v>2149</v>
      </c>
      <c r="D584" s="1">
        <v>272102</v>
      </c>
      <c r="E584" s="1" t="s">
        <v>592</v>
      </c>
      <c r="F584" s="1" t="s">
        <v>2143</v>
      </c>
      <c r="G584" s="3">
        <v>5.6712199909187424</v>
      </c>
      <c r="H584" s="1" t="s">
        <v>303</v>
      </c>
      <c r="I584" s="1" t="s">
        <v>1287</v>
      </c>
    </row>
    <row r="585" spans="2:9" x14ac:dyDescent="0.35">
      <c r="B585" s="1">
        <v>582</v>
      </c>
      <c r="C585" s="1" t="s">
        <v>2149</v>
      </c>
      <c r="D585" s="1">
        <v>272201</v>
      </c>
      <c r="E585" s="1" t="s">
        <v>594</v>
      </c>
      <c r="F585" s="1" t="s">
        <v>2143</v>
      </c>
      <c r="G585" s="3">
        <v>6.0268514552735528</v>
      </c>
      <c r="H585" s="1" t="s">
        <v>303</v>
      </c>
      <c r="I585" s="1" t="s">
        <v>1288</v>
      </c>
    </row>
    <row r="586" spans="2:9" x14ac:dyDescent="0.35">
      <c r="B586" s="1">
        <v>583</v>
      </c>
      <c r="C586" s="1" t="s">
        <v>2149</v>
      </c>
      <c r="D586" s="1">
        <v>272202</v>
      </c>
      <c r="E586" s="1" t="s">
        <v>596</v>
      </c>
      <c r="F586" s="1" t="s">
        <v>2143</v>
      </c>
      <c r="G586" s="3">
        <v>9.4174003494914462</v>
      </c>
      <c r="H586" s="1" t="s">
        <v>303</v>
      </c>
      <c r="I586" s="1" t="s">
        <v>1289</v>
      </c>
    </row>
    <row r="587" spans="2:9" x14ac:dyDescent="0.35">
      <c r="B587" s="1">
        <v>584</v>
      </c>
      <c r="C587" s="1" t="s">
        <v>2149</v>
      </c>
      <c r="D587" s="1">
        <v>272203</v>
      </c>
      <c r="E587" s="1" t="s">
        <v>598</v>
      </c>
      <c r="F587" s="1" t="s">
        <v>2143</v>
      </c>
      <c r="G587" s="3">
        <v>7.2587601352347821</v>
      </c>
      <c r="H587" s="1" t="s">
        <v>303</v>
      </c>
      <c r="I587" s="1" t="s">
        <v>1290</v>
      </c>
    </row>
    <row r="588" spans="2:9" x14ac:dyDescent="0.35">
      <c r="B588" s="1">
        <v>585</v>
      </c>
      <c r="C588" s="1" t="s">
        <v>2149</v>
      </c>
      <c r="D588" s="1">
        <v>272204</v>
      </c>
      <c r="E588" s="1" t="s">
        <v>722</v>
      </c>
      <c r="F588" s="1" t="s">
        <v>2143</v>
      </c>
      <c r="G588" s="3" t="s">
        <v>1167</v>
      </c>
      <c r="I588" s="1" t="s">
        <v>1291</v>
      </c>
    </row>
    <row r="589" spans="2:9" x14ac:dyDescent="0.35">
      <c r="B589" s="1">
        <v>586</v>
      </c>
      <c r="C589" s="1" t="s">
        <v>2149</v>
      </c>
      <c r="D589" s="1">
        <v>272209</v>
      </c>
      <c r="E589" s="1" t="s">
        <v>600</v>
      </c>
      <c r="F589" s="1" t="s">
        <v>2143</v>
      </c>
      <c r="G589" s="3">
        <v>8.2929106842541849</v>
      </c>
      <c r="H589" s="1" t="s">
        <v>303</v>
      </c>
      <c r="I589" s="1" t="s">
        <v>1292</v>
      </c>
    </row>
    <row r="590" spans="2:9" x14ac:dyDescent="0.35">
      <c r="B590" s="1">
        <v>587</v>
      </c>
      <c r="C590" s="1" t="s">
        <v>2149</v>
      </c>
      <c r="D590" s="1">
        <v>281101</v>
      </c>
      <c r="E590" s="1" t="s">
        <v>603</v>
      </c>
      <c r="F590" s="1" t="s">
        <v>2143</v>
      </c>
      <c r="G590" s="3">
        <v>7.337087929455425</v>
      </c>
      <c r="H590" s="1" t="s">
        <v>303</v>
      </c>
      <c r="I590" s="1" t="s">
        <v>1293</v>
      </c>
    </row>
    <row r="591" spans="2:9" x14ac:dyDescent="0.35">
      <c r="B591" s="1">
        <v>588</v>
      </c>
      <c r="C591" s="1" t="s">
        <v>2149</v>
      </c>
      <c r="D591" s="1">
        <v>281201</v>
      </c>
      <c r="E591" s="1" t="s">
        <v>729</v>
      </c>
      <c r="F591" s="1" t="s">
        <v>2143</v>
      </c>
      <c r="G591" s="3">
        <v>5.262626877620324</v>
      </c>
      <c r="H591" s="1" t="s">
        <v>303</v>
      </c>
      <c r="I591" s="1" t="s">
        <v>1294</v>
      </c>
    </row>
    <row r="592" spans="2:9" x14ac:dyDescent="0.35">
      <c r="B592" s="1">
        <v>589</v>
      </c>
      <c r="C592" s="1" t="s">
        <v>2149</v>
      </c>
      <c r="D592" s="1">
        <v>289101</v>
      </c>
      <c r="E592" s="1" t="s">
        <v>605</v>
      </c>
      <c r="F592" s="1" t="s">
        <v>2143</v>
      </c>
      <c r="G592" s="3">
        <v>5.8933647294006262</v>
      </c>
      <c r="H592" s="1" t="s">
        <v>303</v>
      </c>
      <c r="I592" s="1" t="s">
        <v>1295</v>
      </c>
    </row>
    <row r="593" spans="2:9" x14ac:dyDescent="0.35">
      <c r="B593" s="1">
        <v>590</v>
      </c>
      <c r="C593" s="1" t="s">
        <v>2149</v>
      </c>
      <c r="D593" s="1">
        <v>289901</v>
      </c>
      <c r="E593" s="1" t="s">
        <v>607</v>
      </c>
      <c r="F593" s="1" t="s">
        <v>2143</v>
      </c>
      <c r="G593" s="3">
        <v>5.6093421315918315</v>
      </c>
      <c r="H593" s="1" t="s">
        <v>303</v>
      </c>
      <c r="I593" s="1" t="s">
        <v>1296</v>
      </c>
    </row>
    <row r="594" spans="2:9" x14ac:dyDescent="0.35">
      <c r="B594" s="1">
        <v>591</v>
      </c>
      <c r="C594" s="1" t="s">
        <v>2149</v>
      </c>
      <c r="D594" s="1">
        <v>289902</v>
      </c>
      <c r="E594" s="1" t="s">
        <v>609</v>
      </c>
      <c r="F594" s="1" t="s">
        <v>2143</v>
      </c>
      <c r="G594" s="3">
        <v>5.7579579195935535</v>
      </c>
      <c r="H594" s="1" t="s">
        <v>303</v>
      </c>
      <c r="I594" s="1" t="s">
        <v>1297</v>
      </c>
    </row>
    <row r="595" spans="2:9" x14ac:dyDescent="0.35">
      <c r="B595" s="1">
        <v>592</v>
      </c>
      <c r="C595" s="1" t="s">
        <v>2149</v>
      </c>
      <c r="D595" s="1">
        <v>289903</v>
      </c>
      <c r="E595" s="1" t="s">
        <v>738</v>
      </c>
      <c r="F595" s="1" t="s">
        <v>2143</v>
      </c>
      <c r="G595" s="3">
        <v>4.5475566130275853</v>
      </c>
      <c r="H595" s="1" t="s">
        <v>303</v>
      </c>
      <c r="I595" s="1" t="s">
        <v>1298</v>
      </c>
    </row>
    <row r="596" spans="2:9" x14ac:dyDescent="0.35">
      <c r="B596" s="1">
        <v>593</v>
      </c>
      <c r="C596" s="1" t="s">
        <v>2149</v>
      </c>
      <c r="D596" s="1">
        <v>289909</v>
      </c>
      <c r="E596" s="1" t="s">
        <v>611</v>
      </c>
      <c r="F596" s="1" t="s">
        <v>2143</v>
      </c>
      <c r="G596" s="3">
        <v>5.1223872984890528</v>
      </c>
      <c r="H596" s="1" t="s">
        <v>303</v>
      </c>
      <c r="I596" s="1" t="s">
        <v>1299</v>
      </c>
    </row>
    <row r="597" spans="2:9" x14ac:dyDescent="0.35">
      <c r="B597" s="1">
        <v>594</v>
      </c>
      <c r="C597" s="1" t="s">
        <v>2149</v>
      </c>
      <c r="D597" s="1">
        <v>301101</v>
      </c>
      <c r="E597" s="1" t="s">
        <v>613</v>
      </c>
      <c r="F597" s="1" t="s">
        <v>2143</v>
      </c>
      <c r="G597" s="3">
        <v>2.857188234974736</v>
      </c>
      <c r="H597" s="1" t="s">
        <v>303</v>
      </c>
      <c r="I597" s="1" t="s">
        <v>1300</v>
      </c>
    </row>
    <row r="598" spans="2:9" x14ac:dyDescent="0.35">
      <c r="B598" s="1">
        <v>595</v>
      </c>
      <c r="C598" s="1" t="s">
        <v>2149</v>
      </c>
      <c r="D598" s="1">
        <v>301102</v>
      </c>
      <c r="E598" s="1" t="s">
        <v>615</v>
      </c>
      <c r="F598" s="1" t="s">
        <v>2143</v>
      </c>
      <c r="G598" s="3">
        <v>3.8333700675208724</v>
      </c>
      <c r="H598" s="1" t="s">
        <v>303</v>
      </c>
      <c r="I598" s="1" t="s">
        <v>1301</v>
      </c>
    </row>
    <row r="599" spans="2:9" x14ac:dyDescent="0.35">
      <c r="B599" s="1">
        <v>596</v>
      </c>
      <c r="C599" s="1" t="s">
        <v>2149</v>
      </c>
      <c r="D599" s="1">
        <v>301103</v>
      </c>
      <c r="E599" s="1" t="s">
        <v>617</v>
      </c>
      <c r="F599" s="1" t="s">
        <v>2143</v>
      </c>
      <c r="G599" s="3">
        <v>4.1422865937250748</v>
      </c>
      <c r="H599" s="1" t="s">
        <v>303</v>
      </c>
      <c r="I599" s="1" t="s">
        <v>1302</v>
      </c>
    </row>
    <row r="600" spans="2:9" x14ac:dyDescent="0.35">
      <c r="B600" s="1">
        <v>597</v>
      </c>
      <c r="C600" s="1" t="s">
        <v>2149</v>
      </c>
      <c r="D600" s="1">
        <v>301201</v>
      </c>
      <c r="E600" s="1" t="s">
        <v>619</v>
      </c>
      <c r="F600" s="1" t="s">
        <v>2143</v>
      </c>
      <c r="G600" s="3">
        <v>4.1870199731753903</v>
      </c>
      <c r="H600" s="1" t="s">
        <v>303</v>
      </c>
      <c r="I600" s="1" t="s">
        <v>1303</v>
      </c>
    </row>
    <row r="601" spans="2:9" x14ac:dyDescent="0.35">
      <c r="B601" s="1">
        <v>598</v>
      </c>
      <c r="C601" s="1" t="s">
        <v>2149</v>
      </c>
      <c r="D601" s="1">
        <v>301301</v>
      </c>
      <c r="E601" s="1" t="s">
        <v>621</v>
      </c>
      <c r="F601" s="1" t="s">
        <v>2143</v>
      </c>
      <c r="G601" s="3">
        <v>6.4623703439906892</v>
      </c>
      <c r="H601" s="1" t="s">
        <v>303</v>
      </c>
      <c r="I601" s="1" t="s">
        <v>1304</v>
      </c>
    </row>
    <row r="602" spans="2:9" x14ac:dyDescent="0.35">
      <c r="B602" s="1">
        <v>599</v>
      </c>
      <c r="C602" s="1" t="s">
        <v>2149</v>
      </c>
      <c r="D602" s="1">
        <v>301901</v>
      </c>
      <c r="E602" s="1" t="s">
        <v>623</v>
      </c>
      <c r="F602" s="1" t="s">
        <v>2143</v>
      </c>
      <c r="G602" s="3">
        <v>4.3262350072473579</v>
      </c>
      <c r="H602" s="1" t="s">
        <v>303</v>
      </c>
      <c r="I602" s="1" t="s">
        <v>1305</v>
      </c>
    </row>
    <row r="603" spans="2:9" x14ac:dyDescent="0.35">
      <c r="B603" s="1">
        <v>600</v>
      </c>
      <c r="C603" s="1" t="s">
        <v>2149</v>
      </c>
      <c r="D603" s="1">
        <v>301902</v>
      </c>
      <c r="E603" s="1" t="s">
        <v>748</v>
      </c>
      <c r="F603" s="1" t="s">
        <v>2143</v>
      </c>
      <c r="G603" s="3">
        <v>3.910753177768707</v>
      </c>
      <c r="H603" s="1" t="s">
        <v>303</v>
      </c>
      <c r="I603" s="1" t="s">
        <v>1306</v>
      </c>
    </row>
    <row r="604" spans="2:9" x14ac:dyDescent="0.35">
      <c r="B604" s="1">
        <v>601</v>
      </c>
      <c r="C604" s="1" t="s">
        <v>2149</v>
      </c>
      <c r="D604" s="1">
        <v>301909</v>
      </c>
      <c r="E604" s="1" t="s">
        <v>626</v>
      </c>
      <c r="F604" s="1" t="s">
        <v>2143</v>
      </c>
      <c r="G604" s="3">
        <v>4.3342104359184974</v>
      </c>
      <c r="H604" s="1" t="s">
        <v>303</v>
      </c>
      <c r="I604" s="1" t="s">
        <v>1307</v>
      </c>
    </row>
    <row r="605" spans="2:9" x14ac:dyDescent="0.35">
      <c r="B605" s="1">
        <v>602</v>
      </c>
      <c r="C605" s="1" t="s">
        <v>2149</v>
      </c>
      <c r="D605" s="1">
        <v>302101</v>
      </c>
      <c r="E605" s="1" t="s">
        <v>628</v>
      </c>
      <c r="F605" s="1" t="s">
        <v>2143</v>
      </c>
      <c r="G605" s="3">
        <v>4.0762998866394788</v>
      </c>
      <c r="H605" s="1" t="s">
        <v>303</v>
      </c>
      <c r="I605" s="1" t="s">
        <v>1308</v>
      </c>
    </row>
    <row r="606" spans="2:9" x14ac:dyDescent="0.35">
      <c r="B606" s="1">
        <v>603</v>
      </c>
      <c r="C606" s="1" t="s">
        <v>2149</v>
      </c>
      <c r="D606" s="1">
        <v>302201</v>
      </c>
      <c r="E606" s="1" t="s">
        <v>752</v>
      </c>
      <c r="F606" s="1" t="s">
        <v>2143</v>
      </c>
      <c r="G606" s="3">
        <v>3.2671991423546385</v>
      </c>
      <c r="H606" s="1" t="s">
        <v>303</v>
      </c>
      <c r="I606" s="1" t="s">
        <v>1309</v>
      </c>
    </row>
    <row r="607" spans="2:9" x14ac:dyDescent="0.35">
      <c r="B607" s="1">
        <v>604</v>
      </c>
      <c r="C607" s="1" t="s">
        <v>2149</v>
      </c>
      <c r="D607" s="1">
        <v>302301</v>
      </c>
      <c r="E607" s="1" t="s">
        <v>754</v>
      </c>
      <c r="F607" s="1" t="s">
        <v>2143</v>
      </c>
      <c r="G607" s="3">
        <v>3.6564840282480082</v>
      </c>
      <c r="H607" s="1" t="s">
        <v>303</v>
      </c>
      <c r="I607" s="1" t="s">
        <v>1310</v>
      </c>
    </row>
    <row r="608" spans="2:9" x14ac:dyDescent="0.35">
      <c r="B608" s="1">
        <v>605</v>
      </c>
      <c r="C608" s="1" t="s">
        <v>2149</v>
      </c>
      <c r="D608" s="1">
        <v>302401</v>
      </c>
      <c r="E608" s="1" t="s">
        <v>631</v>
      </c>
      <c r="F608" s="1" t="s">
        <v>2143</v>
      </c>
      <c r="G608" s="3">
        <v>3.4800767283853382</v>
      </c>
      <c r="H608" s="1" t="s">
        <v>303</v>
      </c>
      <c r="I608" s="1" t="s">
        <v>1311</v>
      </c>
    </row>
    <row r="609" spans="2:9" x14ac:dyDescent="0.35">
      <c r="B609" s="1">
        <v>606</v>
      </c>
      <c r="C609" s="1" t="s">
        <v>2149</v>
      </c>
      <c r="D609" s="1">
        <v>302402</v>
      </c>
      <c r="E609" s="1" t="s">
        <v>633</v>
      </c>
      <c r="F609" s="1" t="s">
        <v>2143</v>
      </c>
      <c r="G609" s="3">
        <v>4.1244194630294562</v>
      </c>
      <c r="H609" s="1" t="s">
        <v>303</v>
      </c>
      <c r="I609" s="1" t="s">
        <v>1312</v>
      </c>
    </row>
    <row r="610" spans="2:9" x14ac:dyDescent="0.35">
      <c r="B610" s="1">
        <v>607</v>
      </c>
      <c r="C610" s="1" t="s">
        <v>2149</v>
      </c>
      <c r="D610" s="1">
        <v>302901</v>
      </c>
      <c r="E610" s="1" t="s">
        <v>635</v>
      </c>
      <c r="F610" s="1" t="s">
        <v>2143</v>
      </c>
      <c r="G610" s="3">
        <v>3.8803131854673896</v>
      </c>
      <c r="H610" s="1" t="s">
        <v>303</v>
      </c>
      <c r="I610" s="1" t="s">
        <v>1313</v>
      </c>
    </row>
    <row r="611" spans="2:9" x14ac:dyDescent="0.35">
      <c r="B611" s="1">
        <v>608</v>
      </c>
      <c r="C611" s="1" t="s">
        <v>2149</v>
      </c>
      <c r="D611" s="1">
        <v>302902</v>
      </c>
      <c r="E611" s="1" t="s">
        <v>637</v>
      </c>
      <c r="F611" s="1" t="s">
        <v>2143</v>
      </c>
      <c r="G611" s="3">
        <v>3.6790740656631096</v>
      </c>
      <c r="H611" s="1" t="s">
        <v>303</v>
      </c>
      <c r="I611" s="1" t="s">
        <v>1314</v>
      </c>
    </row>
    <row r="612" spans="2:9" x14ac:dyDescent="0.35">
      <c r="B612" s="1">
        <v>609</v>
      </c>
      <c r="C612" s="1" t="s">
        <v>2149</v>
      </c>
      <c r="D612" s="1">
        <v>302903</v>
      </c>
      <c r="E612" s="1" t="s">
        <v>639</v>
      </c>
      <c r="F612" s="1" t="s">
        <v>2143</v>
      </c>
      <c r="G612" s="3">
        <v>4.6304968191837803</v>
      </c>
      <c r="H612" s="1" t="s">
        <v>303</v>
      </c>
      <c r="I612" s="1" t="s">
        <v>1315</v>
      </c>
    </row>
    <row r="613" spans="2:9" x14ac:dyDescent="0.35">
      <c r="B613" s="1">
        <v>610</v>
      </c>
      <c r="C613" s="1" t="s">
        <v>2149</v>
      </c>
      <c r="D613" s="1">
        <v>302904</v>
      </c>
      <c r="E613" s="1" t="s">
        <v>641</v>
      </c>
      <c r="F613" s="1" t="s">
        <v>2143</v>
      </c>
      <c r="G613" s="3">
        <v>2.9575599457262394</v>
      </c>
      <c r="H613" s="1" t="s">
        <v>303</v>
      </c>
      <c r="I613" s="1" t="s">
        <v>1316</v>
      </c>
    </row>
    <row r="614" spans="2:9" x14ac:dyDescent="0.35">
      <c r="B614" s="1">
        <v>611</v>
      </c>
      <c r="C614" s="1" t="s">
        <v>2149</v>
      </c>
      <c r="D614" s="1">
        <v>302905</v>
      </c>
      <c r="E614" s="1" t="s">
        <v>643</v>
      </c>
      <c r="F614" s="1" t="s">
        <v>2143</v>
      </c>
      <c r="G614" s="3">
        <v>3.9457816289690886</v>
      </c>
      <c r="H614" s="1" t="s">
        <v>303</v>
      </c>
      <c r="I614" s="1" t="s">
        <v>1317</v>
      </c>
    </row>
    <row r="615" spans="2:9" x14ac:dyDescent="0.35">
      <c r="B615" s="1">
        <v>612</v>
      </c>
      <c r="C615" s="1" t="s">
        <v>2149</v>
      </c>
      <c r="D615" s="1">
        <v>302909</v>
      </c>
      <c r="E615" s="1" t="s">
        <v>645</v>
      </c>
      <c r="F615" s="1" t="s">
        <v>2143</v>
      </c>
      <c r="G615" s="3">
        <v>3.8174866008712032</v>
      </c>
      <c r="H615" s="1" t="s">
        <v>303</v>
      </c>
      <c r="I615" s="1" t="s">
        <v>1318</v>
      </c>
    </row>
    <row r="616" spans="2:9" x14ac:dyDescent="0.35">
      <c r="B616" s="1">
        <v>613</v>
      </c>
      <c r="C616" s="1" t="s">
        <v>2149</v>
      </c>
      <c r="D616" s="1">
        <v>303101</v>
      </c>
      <c r="E616" s="1" t="s">
        <v>764</v>
      </c>
      <c r="F616" s="1" t="s">
        <v>2143</v>
      </c>
      <c r="G616" s="3">
        <v>3.9747631412968554</v>
      </c>
      <c r="H616" s="1" t="s">
        <v>303</v>
      </c>
      <c r="I616" s="1" t="s">
        <v>1319</v>
      </c>
    </row>
    <row r="617" spans="2:9" x14ac:dyDescent="0.35">
      <c r="B617" s="1">
        <v>614</v>
      </c>
      <c r="C617" s="1" t="s">
        <v>2149</v>
      </c>
      <c r="D617" s="1">
        <v>303102</v>
      </c>
      <c r="E617" s="1" t="s">
        <v>766</v>
      </c>
      <c r="F617" s="1" t="s">
        <v>2143</v>
      </c>
      <c r="G617" s="3">
        <v>5.9950500979980461</v>
      </c>
      <c r="H617" s="1" t="s">
        <v>303</v>
      </c>
      <c r="I617" s="1" t="s">
        <v>1320</v>
      </c>
    </row>
    <row r="618" spans="2:9" x14ac:dyDescent="0.35">
      <c r="B618" s="1">
        <v>615</v>
      </c>
      <c r="C618" s="1" t="s">
        <v>2149</v>
      </c>
      <c r="D618" s="1">
        <v>303109</v>
      </c>
      <c r="E618" s="1" t="s">
        <v>647</v>
      </c>
      <c r="F618" s="1" t="s">
        <v>2143</v>
      </c>
      <c r="G618" s="3">
        <v>4.0997155222094888</v>
      </c>
      <c r="H618" s="1" t="s">
        <v>303</v>
      </c>
      <c r="I618" s="1" t="s">
        <v>1321</v>
      </c>
    </row>
    <row r="619" spans="2:9" x14ac:dyDescent="0.35">
      <c r="B619" s="1">
        <v>616</v>
      </c>
      <c r="C619" s="1" t="s">
        <v>2149</v>
      </c>
      <c r="D619" s="1">
        <v>311101</v>
      </c>
      <c r="E619" s="1" t="s">
        <v>649</v>
      </c>
      <c r="F619" s="1" t="s">
        <v>2143</v>
      </c>
      <c r="G619" s="3">
        <v>3.3094834456719537</v>
      </c>
      <c r="H619" s="1" t="s">
        <v>303</v>
      </c>
      <c r="I619" s="1" t="s">
        <v>1322</v>
      </c>
    </row>
    <row r="620" spans="2:9" x14ac:dyDescent="0.35">
      <c r="B620" s="1">
        <v>617</v>
      </c>
      <c r="C620" s="1" t="s">
        <v>2149</v>
      </c>
      <c r="D620" s="1">
        <v>311109</v>
      </c>
      <c r="E620" s="1" t="s">
        <v>770</v>
      </c>
      <c r="F620" s="1" t="s">
        <v>2143</v>
      </c>
      <c r="G620" s="3">
        <v>2.719619324472315</v>
      </c>
      <c r="H620" s="1" t="s">
        <v>303</v>
      </c>
      <c r="I620" s="1" t="s">
        <v>1323</v>
      </c>
    </row>
    <row r="621" spans="2:9" x14ac:dyDescent="0.35">
      <c r="B621" s="1">
        <v>618</v>
      </c>
      <c r="C621" s="1" t="s">
        <v>2149</v>
      </c>
      <c r="D621" s="1">
        <v>311201</v>
      </c>
      <c r="E621" s="1" t="s">
        <v>651</v>
      </c>
      <c r="F621" s="1" t="s">
        <v>2143</v>
      </c>
      <c r="G621" s="3">
        <v>3.4596530339747318</v>
      </c>
      <c r="H621" s="1" t="s">
        <v>303</v>
      </c>
      <c r="I621" s="1" t="s">
        <v>1324</v>
      </c>
    </row>
    <row r="622" spans="2:9" x14ac:dyDescent="0.35">
      <c r="B622" s="1">
        <v>619</v>
      </c>
      <c r="C622" s="1" t="s">
        <v>2149</v>
      </c>
      <c r="D622" s="1">
        <v>321101</v>
      </c>
      <c r="E622" s="1" t="s">
        <v>653</v>
      </c>
      <c r="F622" s="1" t="s">
        <v>2143</v>
      </c>
      <c r="G622" s="3">
        <v>4.6086451174715348</v>
      </c>
      <c r="H622" s="1" t="s">
        <v>303</v>
      </c>
      <c r="I622" s="1" t="s">
        <v>1325</v>
      </c>
    </row>
    <row r="623" spans="2:9" x14ac:dyDescent="0.35">
      <c r="B623" s="1">
        <v>620</v>
      </c>
      <c r="C623" s="1" t="s">
        <v>2149</v>
      </c>
      <c r="D623" s="1">
        <v>321102</v>
      </c>
      <c r="E623" s="1" t="s">
        <v>655</v>
      </c>
      <c r="F623" s="1" t="s">
        <v>2143</v>
      </c>
      <c r="G623" s="3">
        <v>4.7236365986074338</v>
      </c>
      <c r="H623" s="1" t="s">
        <v>303</v>
      </c>
      <c r="I623" s="1" t="s">
        <v>1326</v>
      </c>
    </row>
    <row r="624" spans="2:9" x14ac:dyDescent="0.35">
      <c r="B624" s="1">
        <v>621</v>
      </c>
      <c r="C624" s="1" t="s">
        <v>2149</v>
      </c>
      <c r="D624" s="1">
        <v>321103</v>
      </c>
      <c r="E624" s="1" t="s">
        <v>775</v>
      </c>
      <c r="F624" s="1" t="s">
        <v>2143</v>
      </c>
      <c r="G624" s="3">
        <v>4.076423283478313</v>
      </c>
      <c r="H624" s="1" t="s">
        <v>303</v>
      </c>
      <c r="I624" s="1" t="s">
        <v>1327</v>
      </c>
    </row>
    <row r="625" spans="2:9" x14ac:dyDescent="0.35">
      <c r="B625" s="1">
        <v>622</v>
      </c>
      <c r="C625" s="1" t="s">
        <v>2149</v>
      </c>
      <c r="D625" s="1">
        <v>321104</v>
      </c>
      <c r="E625" s="1" t="s">
        <v>658</v>
      </c>
      <c r="F625" s="1" t="s">
        <v>2143</v>
      </c>
      <c r="G625" s="3">
        <v>3.3860022488172019</v>
      </c>
      <c r="H625" s="1" t="s">
        <v>303</v>
      </c>
      <c r="I625" s="1" t="s">
        <v>1328</v>
      </c>
    </row>
    <row r="626" spans="2:9" x14ac:dyDescent="0.35">
      <c r="B626" s="1">
        <v>623</v>
      </c>
      <c r="C626" s="1" t="s">
        <v>2149</v>
      </c>
      <c r="D626" s="1">
        <v>321105</v>
      </c>
      <c r="E626" s="1" t="s">
        <v>660</v>
      </c>
      <c r="F626" s="1" t="s">
        <v>2143</v>
      </c>
      <c r="G626" s="3">
        <v>3.4226373391730922</v>
      </c>
      <c r="H626" s="1" t="s">
        <v>303</v>
      </c>
      <c r="I626" s="1" t="s">
        <v>1329</v>
      </c>
    </row>
    <row r="627" spans="2:9" x14ac:dyDescent="0.35">
      <c r="B627" s="1">
        <v>624</v>
      </c>
      <c r="C627" s="1" t="s">
        <v>2149</v>
      </c>
      <c r="D627" s="1">
        <v>321109</v>
      </c>
      <c r="E627" s="1" t="s">
        <v>662</v>
      </c>
      <c r="F627" s="1" t="s">
        <v>2143</v>
      </c>
      <c r="G627" s="3">
        <v>3.6083199090861631</v>
      </c>
      <c r="H627" s="1" t="s">
        <v>303</v>
      </c>
      <c r="I627" s="1" t="s">
        <v>1330</v>
      </c>
    </row>
    <row r="628" spans="2:9" x14ac:dyDescent="0.35">
      <c r="B628" s="1">
        <v>625</v>
      </c>
      <c r="C628" s="1" t="s">
        <v>2149</v>
      </c>
      <c r="D628" s="1">
        <v>322101</v>
      </c>
      <c r="E628" s="1" t="s">
        <v>665</v>
      </c>
      <c r="F628" s="1" t="s">
        <v>2143</v>
      </c>
      <c r="G628" s="3">
        <v>2.7106788876222812</v>
      </c>
      <c r="H628" s="1" t="s">
        <v>303</v>
      </c>
      <c r="I628" s="1" t="s">
        <v>1331</v>
      </c>
    </row>
    <row r="629" spans="2:9" x14ac:dyDescent="0.35">
      <c r="B629" s="1">
        <v>626</v>
      </c>
      <c r="C629" s="1" t="s">
        <v>2149</v>
      </c>
      <c r="D629" s="1">
        <v>323101</v>
      </c>
      <c r="E629" s="1" t="s">
        <v>781</v>
      </c>
      <c r="F629" s="1" t="s">
        <v>2143</v>
      </c>
      <c r="G629" s="3">
        <v>2.5330159563175463</v>
      </c>
      <c r="H629" s="1" t="s">
        <v>303</v>
      </c>
      <c r="I629" s="1" t="s">
        <v>1332</v>
      </c>
    </row>
    <row r="630" spans="2:9" x14ac:dyDescent="0.35">
      <c r="B630" s="1">
        <v>627</v>
      </c>
      <c r="C630" s="1" t="s">
        <v>2149</v>
      </c>
      <c r="D630" s="1">
        <v>324101</v>
      </c>
      <c r="E630" s="1" t="s">
        <v>667</v>
      </c>
      <c r="F630" s="1" t="s">
        <v>2143</v>
      </c>
      <c r="G630" s="3">
        <v>2.6661635152589307</v>
      </c>
      <c r="H630" s="1" t="s">
        <v>303</v>
      </c>
      <c r="I630" s="1" t="s">
        <v>1333</v>
      </c>
    </row>
    <row r="631" spans="2:9" x14ac:dyDescent="0.35">
      <c r="B631" s="1">
        <v>628</v>
      </c>
      <c r="C631" s="1" t="s">
        <v>2149</v>
      </c>
      <c r="D631" s="1">
        <v>324102</v>
      </c>
      <c r="E631" s="1" t="s">
        <v>669</v>
      </c>
      <c r="F631" s="1" t="s">
        <v>2143</v>
      </c>
      <c r="G631" s="3">
        <v>3.1411628265568678</v>
      </c>
      <c r="H631" s="1" t="s">
        <v>303</v>
      </c>
      <c r="I631" s="1" t="s">
        <v>1334</v>
      </c>
    </row>
    <row r="632" spans="2:9" x14ac:dyDescent="0.35">
      <c r="B632" s="1">
        <v>629</v>
      </c>
      <c r="C632" s="1" t="s">
        <v>2149</v>
      </c>
      <c r="D632" s="1">
        <v>324103</v>
      </c>
      <c r="E632" s="1" t="s">
        <v>671</v>
      </c>
      <c r="F632" s="1" t="s">
        <v>2143</v>
      </c>
      <c r="G632" s="3">
        <v>4.1463753065715334</v>
      </c>
      <c r="H632" s="1" t="s">
        <v>303</v>
      </c>
      <c r="I632" s="1" t="s">
        <v>1335</v>
      </c>
    </row>
    <row r="633" spans="2:9" x14ac:dyDescent="0.35">
      <c r="B633" s="1">
        <v>630</v>
      </c>
      <c r="C633" s="1" t="s">
        <v>2149</v>
      </c>
      <c r="D633" s="1">
        <v>324109</v>
      </c>
      <c r="E633" s="1" t="s">
        <v>786</v>
      </c>
      <c r="F633" s="1" t="s">
        <v>2143</v>
      </c>
      <c r="G633" s="3">
        <v>5.0297256235946657</v>
      </c>
      <c r="H633" s="1" t="s">
        <v>303</v>
      </c>
      <c r="I633" s="1" t="s">
        <v>1336</v>
      </c>
    </row>
    <row r="634" spans="2:9" x14ac:dyDescent="0.35">
      <c r="B634" s="1">
        <v>631</v>
      </c>
      <c r="C634" s="1" t="s">
        <v>2149</v>
      </c>
      <c r="D634" s="1">
        <v>325101</v>
      </c>
      <c r="E634" s="1" t="s">
        <v>673</v>
      </c>
      <c r="F634" s="1" t="s">
        <v>2143</v>
      </c>
      <c r="G634" s="3">
        <v>3.4255717835186164</v>
      </c>
      <c r="H634" s="1" t="s">
        <v>303</v>
      </c>
      <c r="I634" s="1" t="s">
        <v>1337</v>
      </c>
    </row>
    <row r="635" spans="2:9" x14ac:dyDescent="0.35">
      <c r="B635" s="1">
        <v>632</v>
      </c>
      <c r="C635" s="1" t="s">
        <v>2149</v>
      </c>
      <c r="D635" s="1">
        <v>325102</v>
      </c>
      <c r="E635" s="1" t="s">
        <v>675</v>
      </c>
      <c r="F635" s="1" t="s">
        <v>2143</v>
      </c>
      <c r="G635" s="3">
        <v>3.153003702578367</v>
      </c>
      <c r="H635" s="1" t="s">
        <v>303</v>
      </c>
      <c r="I635" s="1" t="s">
        <v>1338</v>
      </c>
    </row>
    <row r="636" spans="2:9" x14ac:dyDescent="0.35">
      <c r="B636" s="1">
        <v>633</v>
      </c>
      <c r="C636" s="1" t="s">
        <v>2149</v>
      </c>
      <c r="D636" s="1">
        <v>331101</v>
      </c>
      <c r="E636" s="1" t="s">
        <v>677</v>
      </c>
      <c r="F636" s="1" t="s">
        <v>2143</v>
      </c>
      <c r="G636" s="3">
        <v>3.0179641688797867</v>
      </c>
      <c r="H636" s="1" t="s">
        <v>303</v>
      </c>
      <c r="I636" s="1" t="s">
        <v>1339</v>
      </c>
    </row>
    <row r="637" spans="2:9" x14ac:dyDescent="0.35">
      <c r="B637" s="1">
        <v>634</v>
      </c>
      <c r="C637" s="1" t="s">
        <v>2149</v>
      </c>
      <c r="D637" s="1">
        <v>331102</v>
      </c>
      <c r="E637" s="1" t="s">
        <v>791</v>
      </c>
      <c r="F637" s="1" t="s">
        <v>2143</v>
      </c>
      <c r="G637" s="3">
        <v>3.201950282503681</v>
      </c>
      <c r="H637" s="1" t="s">
        <v>303</v>
      </c>
      <c r="I637" s="1" t="s">
        <v>1340</v>
      </c>
    </row>
    <row r="638" spans="2:9" x14ac:dyDescent="0.35">
      <c r="B638" s="1">
        <v>635</v>
      </c>
      <c r="C638" s="1" t="s">
        <v>2149</v>
      </c>
      <c r="D638" s="1">
        <v>331103</v>
      </c>
      <c r="E638" s="1" t="s">
        <v>680</v>
      </c>
      <c r="F638" s="1" t="s">
        <v>2143</v>
      </c>
      <c r="G638" s="3">
        <v>3.4475886396712587</v>
      </c>
      <c r="H638" s="1" t="s">
        <v>303</v>
      </c>
      <c r="I638" s="1" t="s">
        <v>1341</v>
      </c>
    </row>
    <row r="639" spans="2:9" x14ac:dyDescent="0.35">
      <c r="B639" s="1">
        <v>636</v>
      </c>
      <c r="C639" s="1" t="s">
        <v>2149</v>
      </c>
      <c r="D639" s="1">
        <v>332101</v>
      </c>
      <c r="E639" s="1" t="s">
        <v>682</v>
      </c>
      <c r="F639" s="1" t="s">
        <v>2143</v>
      </c>
      <c r="G639" s="3">
        <v>2.810209847574944</v>
      </c>
      <c r="H639" s="1" t="s">
        <v>303</v>
      </c>
      <c r="I639" s="1" t="s">
        <v>1342</v>
      </c>
    </row>
    <row r="640" spans="2:9" x14ac:dyDescent="0.35">
      <c r="B640" s="1">
        <v>637</v>
      </c>
      <c r="C640" s="1" t="s">
        <v>2149</v>
      </c>
      <c r="D640" s="1">
        <v>332102</v>
      </c>
      <c r="E640" s="1" t="s">
        <v>684</v>
      </c>
      <c r="F640" s="1" t="s">
        <v>2143</v>
      </c>
      <c r="G640" s="3">
        <v>2.5023219867160011</v>
      </c>
      <c r="H640" s="1" t="s">
        <v>303</v>
      </c>
      <c r="I640" s="1" t="s">
        <v>1343</v>
      </c>
    </row>
    <row r="641" spans="2:9" x14ac:dyDescent="0.35">
      <c r="B641" s="1">
        <v>638</v>
      </c>
      <c r="C641" s="1" t="s">
        <v>2149</v>
      </c>
      <c r="D641" s="1">
        <v>332103</v>
      </c>
      <c r="E641" s="1" t="s">
        <v>796</v>
      </c>
      <c r="F641" s="1" t="s">
        <v>2143</v>
      </c>
      <c r="G641" s="3">
        <v>3.1234752441148022</v>
      </c>
      <c r="H641" s="1" t="s">
        <v>303</v>
      </c>
      <c r="I641" s="1" t="s">
        <v>1344</v>
      </c>
    </row>
    <row r="642" spans="2:9" x14ac:dyDescent="0.35">
      <c r="B642" s="1">
        <v>639</v>
      </c>
      <c r="C642" s="1" t="s">
        <v>2149</v>
      </c>
      <c r="D642" s="1">
        <v>332109</v>
      </c>
      <c r="E642" s="1" t="s">
        <v>798</v>
      </c>
      <c r="F642" s="1" t="s">
        <v>2143</v>
      </c>
      <c r="G642" s="3">
        <v>2.7376388969912635</v>
      </c>
      <c r="H642" s="1" t="s">
        <v>303</v>
      </c>
      <c r="I642" s="1" t="s">
        <v>1345</v>
      </c>
    </row>
    <row r="643" spans="2:9" x14ac:dyDescent="0.35">
      <c r="B643" s="1">
        <v>640</v>
      </c>
      <c r="C643" s="1" t="s">
        <v>2149</v>
      </c>
      <c r="D643" s="1">
        <v>333101</v>
      </c>
      <c r="E643" s="1" t="s">
        <v>686</v>
      </c>
      <c r="F643" s="1" t="s">
        <v>2143</v>
      </c>
      <c r="G643" s="3">
        <v>3.3683826234415535</v>
      </c>
      <c r="H643" s="1" t="s">
        <v>303</v>
      </c>
      <c r="I643" s="1" t="s">
        <v>1346</v>
      </c>
    </row>
    <row r="644" spans="2:9" x14ac:dyDescent="0.35">
      <c r="B644" s="1">
        <v>641</v>
      </c>
      <c r="C644" s="1" t="s">
        <v>2149</v>
      </c>
      <c r="D644" s="1">
        <v>333102</v>
      </c>
      <c r="E644" s="1" t="s">
        <v>688</v>
      </c>
      <c r="F644" s="1" t="s">
        <v>2143</v>
      </c>
      <c r="G644" s="3">
        <v>2.7819241670927295</v>
      </c>
      <c r="H644" s="1" t="s">
        <v>303</v>
      </c>
      <c r="I644" s="1" t="s">
        <v>1347</v>
      </c>
    </row>
    <row r="645" spans="2:9" x14ac:dyDescent="0.35">
      <c r="B645" s="1">
        <v>642</v>
      </c>
      <c r="C645" s="1" t="s">
        <v>2149</v>
      </c>
      <c r="D645" s="1">
        <v>333103</v>
      </c>
      <c r="E645" s="1" t="s">
        <v>690</v>
      </c>
      <c r="F645" s="1" t="s">
        <v>2143</v>
      </c>
      <c r="G645" s="3">
        <v>3.0913047979897117</v>
      </c>
      <c r="H645" s="1" t="s">
        <v>303</v>
      </c>
      <c r="I645" s="1" t="s">
        <v>1348</v>
      </c>
    </row>
    <row r="646" spans="2:9" x14ac:dyDescent="0.35">
      <c r="B646" s="1">
        <v>643</v>
      </c>
      <c r="C646" s="1" t="s">
        <v>2149</v>
      </c>
      <c r="D646" s="1">
        <v>341101</v>
      </c>
      <c r="E646" s="1" t="s">
        <v>692</v>
      </c>
      <c r="F646" s="1" t="s">
        <v>2143</v>
      </c>
      <c r="G646" s="3">
        <v>7.8814887337723007</v>
      </c>
      <c r="H646" s="1" t="s">
        <v>303</v>
      </c>
      <c r="I646" s="1" t="s">
        <v>1349</v>
      </c>
    </row>
    <row r="647" spans="2:9" x14ac:dyDescent="0.35">
      <c r="B647" s="1">
        <v>644</v>
      </c>
      <c r="C647" s="1" t="s">
        <v>2149</v>
      </c>
      <c r="D647" s="1">
        <v>341102</v>
      </c>
      <c r="E647" s="1" t="s">
        <v>694</v>
      </c>
      <c r="F647" s="1" t="s">
        <v>2143</v>
      </c>
      <c r="G647" s="3">
        <v>3.9458608906067836</v>
      </c>
      <c r="H647" s="1" t="s">
        <v>303</v>
      </c>
      <c r="I647" s="1" t="s">
        <v>1350</v>
      </c>
    </row>
    <row r="648" spans="2:9" x14ac:dyDescent="0.35">
      <c r="B648" s="1">
        <v>645</v>
      </c>
      <c r="C648" s="1" t="s">
        <v>2149</v>
      </c>
      <c r="D648" s="1">
        <v>342101</v>
      </c>
      <c r="E648" s="1" t="s">
        <v>697</v>
      </c>
      <c r="F648" s="1" t="s">
        <v>2143</v>
      </c>
      <c r="G648" s="3">
        <v>5.3027830230055972</v>
      </c>
      <c r="H648" s="1" t="s">
        <v>303</v>
      </c>
      <c r="I648" s="1" t="s">
        <v>1351</v>
      </c>
    </row>
    <row r="649" spans="2:9" x14ac:dyDescent="0.35">
      <c r="B649" s="1">
        <v>646</v>
      </c>
      <c r="C649" s="1" t="s">
        <v>2149</v>
      </c>
      <c r="D649" s="1">
        <v>342102</v>
      </c>
      <c r="E649" s="1" t="s">
        <v>700</v>
      </c>
      <c r="F649" s="1" t="s">
        <v>2143</v>
      </c>
      <c r="G649" s="3">
        <v>4.0845372580389903</v>
      </c>
      <c r="H649" s="1" t="s">
        <v>303</v>
      </c>
      <c r="I649" s="1" t="s">
        <v>1352</v>
      </c>
    </row>
    <row r="650" spans="2:9" x14ac:dyDescent="0.35">
      <c r="B650" s="1">
        <v>647</v>
      </c>
      <c r="C650" s="1" t="s">
        <v>2149</v>
      </c>
      <c r="D650" s="1">
        <v>342103</v>
      </c>
      <c r="E650" s="1" t="s">
        <v>807</v>
      </c>
      <c r="F650" s="1" t="s">
        <v>2143</v>
      </c>
      <c r="G650" s="3">
        <v>3.9944909086568492</v>
      </c>
      <c r="H650" s="1" t="s">
        <v>303</v>
      </c>
      <c r="I650" s="1" t="s">
        <v>1353</v>
      </c>
    </row>
    <row r="651" spans="2:9" x14ac:dyDescent="0.35">
      <c r="B651" s="1">
        <v>648</v>
      </c>
      <c r="C651" s="1" t="s">
        <v>2149</v>
      </c>
      <c r="D651" s="1">
        <v>342109</v>
      </c>
      <c r="E651" s="1" t="s">
        <v>809</v>
      </c>
      <c r="F651" s="1" t="s">
        <v>2143</v>
      </c>
      <c r="G651" s="3">
        <v>3.8276937904218094</v>
      </c>
      <c r="H651" s="1" t="s">
        <v>303</v>
      </c>
      <c r="I651" s="1" t="s">
        <v>1354</v>
      </c>
    </row>
    <row r="652" spans="2:9" x14ac:dyDescent="0.35">
      <c r="B652" s="1">
        <v>649</v>
      </c>
      <c r="C652" s="1" t="s">
        <v>2149</v>
      </c>
      <c r="D652" s="1">
        <v>351101</v>
      </c>
      <c r="E652" s="1" t="s">
        <v>811</v>
      </c>
      <c r="F652" s="1" t="s">
        <v>2143</v>
      </c>
      <c r="G652" s="3" t="s">
        <v>1167</v>
      </c>
      <c r="I652" s="1" t="s">
        <v>1355</v>
      </c>
    </row>
    <row r="653" spans="2:9" x14ac:dyDescent="0.35">
      <c r="B653" s="1">
        <v>650</v>
      </c>
      <c r="C653" s="1" t="s">
        <v>2149</v>
      </c>
      <c r="D653" s="1">
        <v>352101</v>
      </c>
      <c r="E653" s="1" t="s">
        <v>702</v>
      </c>
      <c r="F653" s="1" t="s">
        <v>2143</v>
      </c>
      <c r="G653" s="3">
        <v>3.6345563850040761</v>
      </c>
      <c r="H653" s="1" t="s">
        <v>303</v>
      </c>
      <c r="I653" s="1" t="s">
        <v>1356</v>
      </c>
    </row>
    <row r="654" spans="2:9" x14ac:dyDescent="0.35">
      <c r="B654" s="1">
        <v>651</v>
      </c>
      <c r="C654" s="1" t="s">
        <v>2149</v>
      </c>
      <c r="D654" s="1">
        <v>353101</v>
      </c>
      <c r="E654" s="1" t="s">
        <v>814</v>
      </c>
      <c r="F654" s="1" t="s">
        <v>2143</v>
      </c>
      <c r="G654" s="3" t="s">
        <v>1167</v>
      </c>
      <c r="I654" s="1" t="s">
        <v>1357</v>
      </c>
    </row>
    <row r="655" spans="2:9" x14ac:dyDescent="0.35">
      <c r="B655" s="1">
        <v>652</v>
      </c>
      <c r="C655" s="1" t="s">
        <v>2149</v>
      </c>
      <c r="D655" s="1">
        <v>354101</v>
      </c>
      <c r="E655" s="1" t="s">
        <v>704</v>
      </c>
      <c r="F655" s="1" t="s">
        <v>2143</v>
      </c>
      <c r="G655" s="3">
        <v>5.9300588628580231</v>
      </c>
      <c r="H655" s="1" t="s">
        <v>303</v>
      </c>
      <c r="I655" s="1" t="s">
        <v>1358</v>
      </c>
    </row>
    <row r="656" spans="2:9" x14ac:dyDescent="0.35">
      <c r="B656" s="1">
        <v>653</v>
      </c>
      <c r="C656" s="1" t="s">
        <v>2149</v>
      </c>
      <c r="D656" s="1">
        <v>354102</v>
      </c>
      <c r="E656" s="1" t="s">
        <v>706</v>
      </c>
      <c r="F656" s="1" t="s">
        <v>2143</v>
      </c>
      <c r="G656" s="3">
        <v>4.6889852512690577</v>
      </c>
      <c r="H656" s="1" t="s">
        <v>303</v>
      </c>
      <c r="I656" s="1" t="s">
        <v>1359</v>
      </c>
    </row>
    <row r="657" spans="2:9" x14ac:dyDescent="0.35">
      <c r="B657" s="1">
        <v>654</v>
      </c>
      <c r="C657" s="1" t="s">
        <v>2149</v>
      </c>
      <c r="D657" s="1">
        <v>354103</v>
      </c>
      <c r="E657" s="1" t="s">
        <v>818</v>
      </c>
      <c r="F657" s="1" t="s">
        <v>2143</v>
      </c>
      <c r="G657" s="3">
        <v>4.5195519941419278</v>
      </c>
      <c r="H657" s="1" t="s">
        <v>303</v>
      </c>
      <c r="I657" s="1" t="s">
        <v>1360</v>
      </c>
    </row>
    <row r="658" spans="2:9" x14ac:dyDescent="0.35">
      <c r="B658" s="1">
        <v>655</v>
      </c>
      <c r="C658" s="1" t="s">
        <v>2149</v>
      </c>
      <c r="D658" s="1">
        <v>361101</v>
      </c>
      <c r="E658" s="1" t="s">
        <v>820</v>
      </c>
      <c r="F658" s="1" t="s">
        <v>2143</v>
      </c>
      <c r="G658" s="3">
        <v>6.9625908190289589</v>
      </c>
      <c r="H658" s="1" t="s">
        <v>303</v>
      </c>
      <c r="I658" s="1" t="s">
        <v>1361</v>
      </c>
    </row>
    <row r="659" spans="2:9" x14ac:dyDescent="0.35">
      <c r="B659" s="1">
        <v>656</v>
      </c>
      <c r="C659" s="1" t="s">
        <v>2149</v>
      </c>
      <c r="D659" s="1">
        <v>361102</v>
      </c>
      <c r="E659" s="1" t="s">
        <v>822</v>
      </c>
      <c r="F659" s="1" t="s">
        <v>2143</v>
      </c>
      <c r="G659" s="3">
        <v>3.2669431594125418</v>
      </c>
      <c r="H659" s="1" t="s">
        <v>303</v>
      </c>
      <c r="I659" s="1" t="s">
        <v>1362</v>
      </c>
    </row>
    <row r="660" spans="2:9" x14ac:dyDescent="0.35">
      <c r="B660" s="1">
        <v>657</v>
      </c>
      <c r="C660" s="1" t="s">
        <v>2149</v>
      </c>
      <c r="D660" s="1">
        <v>361103</v>
      </c>
      <c r="E660" s="1" t="s">
        <v>708</v>
      </c>
      <c r="F660" s="1" t="s">
        <v>2143</v>
      </c>
      <c r="G660" s="3">
        <v>5.9139862943258574</v>
      </c>
      <c r="H660" s="1" t="s">
        <v>303</v>
      </c>
      <c r="I660" s="1" t="s">
        <v>1363</v>
      </c>
    </row>
    <row r="661" spans="2:9" x14ac:dyDescent="0.35">
      <c r="B661" s="1">
        <v>658</v>
      </c>
      <c r="C661" s="1" t="s">
        <v>2149</v>
      </c>
      <c r="D661" s="1">
        <v>361110</v>
      </c>
      <c r="E661" s="1" t="s">
        <v>825</v>
      </c>
      <c r="F661" s="1" t="s">
        <v>2143</v>
      </c>
      <c r="G661" s="3">
        <v>4.4343934295205516</v>
      </c>
      <c r="H661" s="1" t="s">
        <v>303</v>
      </c>
      <c r="I661" s="1" t="s">
        <v>1364</v>
      </c>
    </row>
    <row r="662" spans="2:9" x14ac:dyDescent="0.35">
      <c r="B662" s="1">
        <v>659</v>
      </c>
      <c r="C662" s="1" t="s">
        <v>2149</v>
      </c>
      <c r="D662" s="1">
        <v>362101</v>
      </c>
      <c r="E662" s="1" t="s">
        <v>827</v>
      </c>
      <c r="F662" s="1" t="s">
        <v>2143</v>
      </c>
      <c r="G662" s="3">
        <v>5.2471194137761765</v>
      </c>
      <c r="H662" s="1" t="s">
        <v>303</v>
      </c>
      <c r="I662" s="1" t="s">
        <v>1365</v>
      </c>
    </row>
    <row r="663" spans="2:9" x14ac:dyDescent="0.35">
      <c r="B663" s="1">
        <v>660</v>
      </c>
      <c r="C663" s="1" t="s">
        <v>2149</v>
      </c>
      <c r="D663" s="1">
        <v>362110</v>
      </c>
      <c r="E663" s="1" t="s">
        <v>829</v>
      </c>
      <c r="F663" s="1" t="s">
        <v>2143</v>
      </c>
      <c r="G663" s="3">
        <v>7.8216091124083658</v>
      </c>
      <c r="H663" s="1" t="s">
        <v>303</v>
      </c>
      <c r="I663" s="1" t="s">
        <v>1366</v>
      </c>
    </row>
    <row r="664" spans="2:9" x14ac:dyDescent="0.35">
      <c r="B664" s="1">
        <v>661</v>
      </c>
      <c r="C664" s="1" t="s">
        <v>2149</v>
      </c>
      <c r="D664" s="1">
        <v>362201</v>
      </c>
      <c r="E664" s="1" t="s">
        <v>711</v>
      </c>
      <c r="F664" s="1" t="s">
        <v>2143</v>
      </c>
      <c r="G664" s="3">
        <v>2.9455681560005056</v>
      </c>
      <c r="H664" s="1" t="s">
        <v>303</v>
      </c>
      <c r="I664" s="1" t="s">
        <v>1367</v>
      </c>
    </row>
    <row r="665" spans="2:9" x14ac:dyDescent="0.35">
      <c r="B665" s="1">
        <v>662</v>
      </c>
      <c r="C665" s="1" t="s">
        <v>2149</v>
      </c>
      <c r="D665" s="1">
        <v>362210</v>
      </c>
      <c r="E665" s="1" t="s">
        <v>832</v>
      </c>
      <c r="F665" s="1" t="s">
        <v>2143</v>
      </c>
      <c r="G665" s="3">
        <v>2.8637859452070806</v>
      </c>
      <c r="H665" s="1" t="s">
        <v>303</v>
      </c>
      <c r="I665" s="1" t="s">
        <v>1368</v>
      </c>
    </row>
    <row r="666" spans="2:9" x14ac:dyDescent="0.35">
      <c r="B666" s="1">
        <v>663</v>
      </c>
      <c r="C666" s="1" t="s">
        <v>2149</v>
      </c>
      <c r="D666" s="1">
        <v>362901</v>
      </c>
      <c r="E666" s="1" t="s">
        <v>713</v>
      </c>
      <c r="F666" s="1" t="s">
        <v>2143</v>
      </c>
      <c r="G666" s="3">
        <v>6.4691629933309658</v>
      </c>
      <c r="H666" s="1" t="s">
        <v>303</v>
      </c>
      <c r="I666" s="1" t="s">
        <v>1369</v>
      </c>
    </row>
    <row r="667" spans="2:9" x14ac:dyDescent="0.35">
      <c r="B667" s="1">
        <v>664</v>
      </c>
      <c r="C667" s="1" t="s">
        <v>2149</v>
      </c>
      <c r="D667" s="1">
        <v>362909</v>
      </c>
      <c r="E667" s="1" t="s">
        <v>715</v>
      </c>
      <c r="F667" s="1" t="s">
        <v>2143</v>
      </c>
      <c r="G667" s="3">
        <v>4.5622698289417887</v>
      </c>
      <c r="H667" s="1" t="s">
        <v>303</v>
      </c>
      <c r="I667" s="1" t="s">
        <v>1370</v>
      </c>
    </row>
    <row r="668" spans="2:9" x14ac:dyDescent="0.35">
      <c r="B668" s="1">
        <v>665</v>
      </c>
      <c r="C668" s="1" t="s">
        <v>2149</v>
      </c>
      <c r="D668" s="1">
        <v>371101</v>
      </c>
      <c r="E668" s="1" t="s">
        <v>717</v>
      </c>
      <c r="F668" s="1" t="s">
        <v>2143</v>
      </c>
      <c r="G668" s="3">
        <v>2.7200085125554905</v>
      </c>
      <c r="H668" s="1" t="s">
        <v>303</v>
      </c>
      <c r="I668" s="1" t="s">
        <v>1371</v>
      </c>
    </row>
    <row r="669" spans="2:9" x14ac:dyDescent="0.35">
      <c r="B669" s="1">
        <v>666</v>
      </c>
      <c r="C669" s="1" t="s">
        <v>2149</v>
      </c>
      <c r="D669" s="1">
        <v>371109</v>
      </c>
      <c r="E669" s="1" t="s">
        <v>837</v>
      </c>
      <c r="F669" s="1" t="s">
        <v>2143</v>
      </c>
      <c r="G669" s="3">
        <v>3.2199585789599108</v>
      </c>
      <c r="H669" s="1" t="s">
        <v>303</v>
      </c>
      <c r="I669" s="1" t="s">
        <v>1372</v>
      </c>
    </row>
    <row r="670" spans="2:9" x14ac:dyDescent="0.35">
      <c r="B670" s="1">
        <v>667</v>
      </c>
      <c r="C670" s="1" t="s">
        <v>2149</v>
      </c>
      <c r="D670" s="1">
        <v>371201</v>
      </c>
      <c r="E670" s="1" t="s">
        <v>719</v>
      </c>
      <c r="F670" s="1" t="s">
        <v>2143</v>
      </c>
      <c r="G670" s="3">
        <v>3.1570124257051346</v>
      </c>
      <c r="H670" s="1" t="s">
        <v>303</v>
      </c>
      <c r="I670" s="1" t="s">
        <v>1373</v>
      </c>
    </row>
    <row r="671" spans="2:9" x14ac:dyDescent="0.35">
      <c r="B671" s="1">
        <v>668</v>
      </c>
      <c r="C671" s="1" t="s">
        <v>2149</v>
      </c>
      <c r="D671" s="1">
        <v>371901</v>
      </c>
      <c r="E671" s="1" t="s">
        <v>840</v>
      </c>
      <c r="F671" s="1" t="s">
        <v>2143</v>
      </c>
      <c r="G671" s="3">
        <v>2.420433854961904</v>
      </c>
      <c r="H671" s="1" t="s">
        <v>303</v>
      </c>
      <c r="I671" s="1" t="s">
        <v>1374</v>
      </c>
    </row>
    <row r="672" spans="2:9" x14ac:dyDescent="0.35">
      <c r="B672" s="1">
        <v>669</v>
      </c>
      <c r="C672" s="1" t="s">
        <v>2149</v>
      </c>
      <c r="D672" s="1">
        <v>371902</v>
      </c>
      <c r="E672" s="1" t="s">
        <v>842</v>
      </c>
      <c r="F672" s="1" t="s">
        <v>2143</v>
      </c>
      <c r="G672" s="3">
        <v>2.4426817241003045</v>
      </c>
      <c r="H672" s="1" t="s">
        <v>303</v>
      </c>
      <c r="I672" s="1" t="s">
        <v>1375</v>
      </c>
    </row>
    <row r="673" spans="2:9" x14ac:dyDescent="0.35">
      <c r="B673" s="1">
        <v>670</v>
      </c>
      <c r="C673" s="1" t="s">
        <v>2149</v>
      </c>
      <c r="D673" s="1">
        <v>371903</v>
      </c>
      <c r="E673" s="1" t="s">
        <v>844</v>
      </c>
      <c r="F673" s="1" t="s">
        <v>2143</v>
      </c>
      <c r="G673" s="3">
        <v>2.4925054118361052</v>
      </c>
      <c r="H673" s="1" t="s">
        <v>303</v>
      </c>
      <c r="I673" s="1" t="s">
        <v>1376</v>
      </c>
    </row>
    <row r="674" spans="2:9" x14ac:dyDescent="0.35">
      <c r="B674" s="1">
        <v>671</v>
      </c>
      <c r="C674" s="1" t="s">
        <v>2149</v>
      </c>
      <c r="D674" s="1">
        <v>391101</v>
      </c>
      <c r="E674" s="1" t="s">
        <v>846</v>
      </c>
      <c r="F674" s="1" t="s">
        <v>2143</v>
      </c>
      <c r="G674" s="3">
        <v>2.7221013547612372</v>
      </c>
      <c r="H674" s="1" t="s">
        <v>303</v>
      </c>
      <c r="I674" s="1" t="s">
        <v>1377</v>
      </c>
    </row>
    <row r="675" spans="2:9" x14ac:dyDescent="0.35">
      <c r="B675" s="1">
        <v>672</v>
      </c>
      <c r="C675" s="1" t="s">
        <v>2149</v>
      </c>
      <c r="D675" s="1">
        <v>391102</v>
      </c>
      <c r="E675" s="1" t="s">
        <v>848</v>
      </c>
      <c r="F675" s="1" t="s">
        <v>2143</v>
      </c>
      <c r="G675" s="3">
        <v>3.3114481020030064</v>
      </c>
      <c r="H675" s="1" t="s">
        <v>303</v>
      </c>
      <c r="I675" s="1" t="s">
        <v>1378</v>
      </c>
    </row>
    <row r="676" spans="2:9" x14ac:dyDescent="0.35">
      <c r="B676" s="1">
        <v>673</v>
      </c>
      <c r="C676" s="1" t="s">
        <v>2149</v>
      </c>
      <c r="D676" s="1">
        <v>391901</v>
      </c>
      <c r="E676" s="1" t="s">
        <v>721</v>
      </c>
      <c r="F676" s="1" t="s">
        <v>2143</v>
      </c>
      <c r="G676" s="3">
        <v>2.4583911818262547</v>
      </c>
      <c r="H676" s="1" t="s">
        <v>303</v>
      </c>
      <c r="I676" s="1" t="s">
        <v>1379</v>
      </c>
    </row>
    <row r="677" spans="2:9" x14ac:dyDescent="0.35">
      <c r="B677" s="1">
        <v>674</v>
      </c>
      <c r="C677" s="1" t="s">
        <v>2149</v>
      </c>
      <c r="D677" s="1">
        <v>391902</v>
      </c>
      <c r="E677" s="1" t="s">
        <v>851</v>
      </c>
      <c r="F677" s="1" t="s">
        <v>2143</v>
      </c>
      <c r="G677" s="3">
        <v>2.4386799309994567</v>
      </c>
      <c r="H677" s="1" t="s">
        <v>303</v>
      </c>
      <c r="I677" s="1" t="s">
        <v>1380</v>
      </c>
    </row>
    <row r="678" spans="2:9" x14ac:dyDescent="0.35">
      <c r="B678" s="1">
        <v>675</v>
      </c>
      <c r="C678" s="1" t="s">
        <v>2149</v>
      </c>
      <c r="D678" s="1">
        <v>391903</v>
      </c>
      <c r="E678" s="1" t="s">
        <v>724</v>
      </c>
      <c r="F678" s="1" t="s">
        <v>2143</v>
      </c>
      <c r="G678" s="3">
        <v>2.6709294996095281</v>
      </c>
      <c r="H678" s="1" t="s">
        <v>303</v>
      </c>
      <c r="I678" s="1" t="s">
        <v>1381</v>
      </c>
    </row>
    <row r="679" spans="2:9" x14ac:dyDescent="0.35">
      <c r="B679" s="1">
        <v>676</v>
      </c>
      <c r="C679" s="1" t="s">
        <v>2149</v>
      </c>
      <c r="D679" s="1">
        <v>391904</v>
      </c>
      <c r="E679" s="1" t="s">
        <v>726</v>
      </c>
      <c r="F679" s="1" t="s">
        <v>2143</v>
      </c>
      <c r="G679" s="3">
        <v>3.093665062322942</v>
      </c>
      <c r="H679" s="1" t="s">
        <v>303</v>
      </c>
      <c r="I679" s="1" t="s">
        <v>1382</v>
      </c>
    </row>
    <row r="680" spans="2:9" x14ac:dyDescent="0.35">
      <c r="B680" s="1">
        <v>677</v>
      </c>
      <c r="C680" s="1" t="s">
        <v>2149</v>
      </c>
      <c r="D680" s="1">
        <v>391905</v>
      </c>
      <c r="E680" s="1" t="s">
        <v>855</v>
      </c>
      <c r="F680" s="1" t="s">
        <v>2143</v>
      </c>
      <c r="G680" s="3">
        <v>3.37576026402634</v>
      </c>
      <c r="H680" s="1" t="s">
        <v>303</v>
      </c>
      <c r="I680" s="1" t="s">
        <v>1383</v>
      </c>
    </row>
    <row r="681" spans="2:9" x14ac:dyDescent="0.35">
      <c r="B681" s="1">
        <v>678</v>
      </c>
      <c r="C681" s="1" t="s">
        <v>2149</v>
      </c>
      <c r="D681" s="1">
        <v>391906</v>
      </c>
      <c r="E681" s="1" t="s">
        <v>728</v>
      </c>
      <c r="F681" s="1" t="s">
        <v>2143</v>
      </c>
      <c r="G681" s="3">
        <v>3.7388380698781956</v>
      </c>
      <c r="H681" s="1" t="s">
        <v>303</v>
      </c>
      <c r="I681" s="1" t="s">
        <v>1384</v>
      </c>
    </row>
    <row r="682" spans="2:9" x14ac:dyDescent="0.35">
      <c r="B682" s="1">
        <v>679</v>
      </c>
      <c r="C682" s="1" t="s">
        <v>2149</v>
      </c>
      <c r="D682" s="1">
        <v>391909</v>
      </c>
      <c r="E682" s="1" t="s">
        <v>731</v>
      </c>
      <c r="F682" s="1" t="s">
        <v>2143</v>
      </c>
      <c r="G682" s="3">
        <v>2.5372850775106057</v>
      </c>
      <c r="H682" s="1" t="s">
        <v>303</v>
      </c>
      <c r="I682" s="1" t="s">
        <v>1385</v>
      </c>
    </row>
    <row r="683" spans="2:9" x14ac:dyDescent="0.35">
      <c r="B683" s="1">
        <v>680</v>
      </c>
      <c r="C683" s="1" t="s">
        <v>2149</v>
      </c>
      <c r="D683" s="1">
        <v>392101</v>
      </c>
      <c r="E683" s="1" t="s">
        <v>859</v>
      </c>
      <c r="F683" s="1" t="s">
        <v>2143</v>
      </c>
      <c r="G683" s="3">
        <v>3.4934424319609123</v>
      </c>
      <c r="H683" s="1" t="s">
        <v>303</v>
      </c>
      <c r="I683" s="1" t="s">
        <v>1386</v>
      </c>
    </row>
    <row r="684" spans="2:9" x14ac:dyDescent="0.35">
      <c r="B684" s="1">
        <v>681</v>
      </c>
      <c r="C684" s="1" t="s">
        <v>2149</v>
      </c>
      <c r="D684" s="1">
        <v>411101</v>
      </c>
      <c r="E684" s="1" t="s">
        <v>861</v>
      </c>
      <c r="F684" s="1" t="s">
        <v>2143</v>
      </c>
      <c r="G684" s="3" t="s">
        <v>1167</v>
      </c>
      <c r="I684" s="1" t="s">
        <v>1387</v>
      </c>
    </row>
    <row r="685" spans="2:9" x14ac:dyDescent="0.35">
      <c r="B685" s="1">
        <v>682</v>
      </c>
      <c r="C685" s="1" t="s">
        <v>2149</v>
      </c>
      <c r="D685" s="1">
        <v>411102</v>
      </c>
      <c r="E685" s="1" t="s">
        <v>863</v>
      </c>
      <c r="F685" s="1" t="s">
        <v>2143</v>
      </c>
      <c r="G685" s="3" t="s">
        <v>1167</v>
      </c>
      <c r="I685" s="1" t="s">
        <v>1388</v>
      </c>
    </row>
    <row r="686" spans="2:9" x14ac:dyDescent="0.35">
      <c r="B686" s="1">
        <v>683</v>
      </c>
      <c r="C686" s="1" t="s">
        <v>2149</v>
      </c>
      <c r="D686" s="1">
        <v>411201</v>
      </c>
      <c r="E686" s="1" t="s">
        <v>865</v>
      </c>
      <c r="F686" s="1" t="s">
        <v>2143</v>
      </c>
      <c r="G686" s="3" t="s">
        <v>1167</v>
      </c>
      <c r="I686" s="1" t="s">
        <v>1389</v>
      </c>
    </row>
    <row r="687" spans="2:9" x14ac:dyDescent="0.35">
      <c r="B687" s="1">
        <v>684</v>
      </c>
      <c r="C687" s="1" t="s">
        <v>2149</v>
      </c>
      <c r="D687" s="1">
        <v>411202</v>
      </c>
      <c r="E687" s="1" t="s">
        <v>867</v>
      </c>
      <c r="F687" s="1" t="s">
        <v>2143</v>
      </c>
      <c r="G687" s="3" t="s">
        <v>1167</v>
      </c>
      <c r="I687" s="1" t="s">
        <v>1390</v>
      </c>
    </row>
    <row r="688" spans="2:9" x14ac:dyDescent="0.35">
      <c r="B688" s="1">
        <v>685</v>
      </c>
      <c r="C688" s="1" t="s">
        <v>2149</v>
      </c>
      <c r="D688" s="1">
        <v>412101</v>
      </c>
      <c r="E688" s="1" t="s">
        <v>869</v>
      </c>
      <c r="F688" s="1" t="s">
        <v>2143</v>
      </c>
      <c r="G688" s="3">
        <v>3.7266328232922716</v>
      </c>
      <c r="H688" s="1" t="s">
        <v>303</v>
      </c>
      <c r="I688" s="1" t="s">
        <v>1391</v>
      </c>
    </row>
    <row r="689" spans="2:9" x14ac:dyDescent="0.35">
      <c r="B689" s="1">
        <v>686</v>
      </c>
      <c r="C689" s="1" t="s">
        <v>2149</v>
      </c>
      <c r="D689" s="1">
        <v>413101</v>
      </c>
      <c r="E689" s="1" t="s">
        <v>871</v>
      </c>
      <c r="F689" s="1" t="s">
        <v>2143</v>
      </c>
      <c r="G689" s="3" t="s">
        <v>1167</v>
      </c>
      <c r="I689" s="1" t="s">
        <v>1392</v>
      </c>
    </row>
    <row r="690" spans="2:9" x14ac:dyDescent="0.35">
      <c r="B690" s="1">
        <v>687</v>
      </c>
      <c r="C690" s="1" t="s">
        <v>2149</v>
      </c>
      <c r="D690" s="1">
        <v>413102</v>
      </c>
      <c r="E690" s="1" t="s">
        <v>873</v>
      </c>
      <c r="F690" s="1" t="s">
        <v>2143</v>
      </c>
      <c r="G690" s="3" t="s">
        <v>1167</v>
      </c>
      <c r="I690" s="1" t="s">
        <v>1393</v>
      </c>
    </row>
    <row r="691" spans="2:9" x14ac:dyDescent="0.35">
      <c r="B691" s="1">
        <v>688</v>
      </c>
      <c r="C691" s="1" t="s">
        <v>2149</v>
      </c>
      <c r="D691" s="1">
        <v>413103</v>
      </c>
      <c r="E691" s="1" t="s">
        <v>875</v>
      </c>
      <c r="F691" s="1" t="s">
        <v>2143</v>
      </c>
      <c r="G691" s="3" t="s">
        <v>1167</v>
      </c>
      <c r="I691" s="1" t="s">
        <v>1394</v>
      </c>
    </row>
    <row r="692" spans="2:9" x14ac:dyDescent="0.35">
      <c r="B692" s="1">
        <v>689</v>
      </c>
      <c r="C692" s="1" t="s">
        <v>2149</v>
      </c>
      <c r="D692" s="1">
        <v>413201</v>
      </c>
      <c r="E692" s="1" t="s">
        <v>877</v>
      </c>
      <c r="F692" s="1" t="s">
        <v>2143</v>
      </c>
      <c r="G692" s="3" t="s">
        <v>1167</v>
      </c>
      <c r="I692" s="1" t="s">
        <v>1395</v>
      </c>
    </row>
    <row r="693" spans="2:9" x14ac:dyDescent="0.35">
      <c r="B693" s="1">
        <v>690</v>
      </c>
      <c r="C693" s="1" t="s">
        <v>2149</v>
      </c>
      <c r="D693" s="1">
        <v>413202</v>
      </c>
      <c r="E693" s="1" t="s">
        <v>879</v>
      </c>
      <c r="F693" s="1" t="s">
        <v>2143</v>
      </c>
      <c r="G693" s="3" t="s">
        <v>1167</v>
      </c>
      <c r="I693" s="1" t="s">
        <v>1396</v>
      </c>
    </row>
    <row r="694" spans="2:9" x14ac:dyDescent="0.35">
      <c r="B694" s="1">
        <v>691</v>
      </c>
      <c r="C694" s="1" t="s">
        <v>2149</v>
      </c>
      <c r="D694" s="1">
        <v>413203</v>
      </c>
      <c r="E694" s="1" t="s">
        <v>881</v>
      </c>
      <c r="F694" s="1" t="s">
        <v>2143</v>
      </c>
      <c r="G694" s="3" t="s">
        <v>1167</v>
      </c>
      <c r="I694" s="1" t="s">
        <v>1397</v>
      </c>
    </row>
    <row r="695" spans="2:9" x14ac:dyDescent="0.35">
      <c r="B695" s="1">
        <v>692</v>
      </c>
      <c r="C695" s="1" t="s">
        <v>2149</v>
      </c>
      <c r="D695" s="1">
        <v>413209</v>
      </c>
      <c r="E695" s="1" t="s">
        <v>883</v>
      </c>
      <c r="F695" s="1" t="s">
        <v>2143</v>
      </c>
      <c r="G695" s="3" t="s">
        <v>1167</v>
      </c>
      <c r="I695" s="1" t="s">
        <v>1398</v>
      </c>
    </row>
    <row r="696" spans="2:9" x14ac:dyDescent="0.35">
      <c r="B696" s="1">
        <v>693</v>
      </c>
      <c r="C696" s="1" t="s">
        <v>2149</v>
      </c>
      <c r="D696" s="1">
        <v>511101</v>
      </c>
      <c r="E696" s="1" t="s">
        <v>733</v>
      </c>
      <c r="F696" s="1" t="s">
        <v>2143</v>
      </c>
      <c r="G696" s="3">
        <v>29.076703052995168</v>
      </c>
      <c r="H696" s="1" t="s">
        <v>303</v>
      </c>
      <c r="I696" s="1" t="s">
        <v>1399</v>
      </c>
    </row>
    <row r="697" spans="2:9" x14ac:dyDescent="0.35">
      <c r="B697" s="1">
        <v>694</v>
      </c>
      <c r="C697" s="1" t="s">
        <v>2149</v>
      </c>
      <c r="D697" s="1">
        <v>511104</v>
      </c>
      <c r="E697" s="1" t="s">
        <v>735</v>
      </c>
      <c r="F697" s="1" t="s">
        <v>2143</v>
      </c>
      <c r="G697" s="3">
        <v>68.821397936039475</v>
      </c>
      <c r="H697" s="1" t="s">
        <v>303</v>
      </c>
      <c r="I697" s="1" t="s">
        <v>1400</v>
      </c>
    </row>
    <row r="698" spans="2:9" x14ac:dyDescent="0.35">
      <c r="B698" s="1">
        <v>695</v>
      </c>
      <c r="C698" s="1" t="s">
        <v>2149</v>
      </c>
      <c r="D698" s="1">
        <v>512101</v>
      </c>
      <c r="E698" s="1" t="s">
        <v>737</v>
      </c>
      <c r="F698" s="1" t="s">
        <v>2143</v>
      </c>
      <c r="G698" s="3">
        <v>5.5698399908418326</v>
      </c>
      <c r="H698" s="1" t="s">
        <v>303</v>
      </c>
      <c r="I698" s="1" t="s">
        <v>1401</v>
      </c>
    </row>
    <row r="699" spans="2:9" x14ac:dyDescent="0.35">
      <c r="B699" s="1">
        <v>696</v>
      </c>
      <c r="C699" s="1" t="s">
        <v>2149</v>
      </c>
      <c r="D699" s="1">
        <v>512201</v>
      </c>
      <c r="E699" s="1" t="s">
        <v>740</v>
      </c>
      <c r="F699" s="1" t="s">
        <v>2143</v>
      </c>
      <c r="G699" s="3">
        <v>15.979149504142587</v>
      </c>
      <c r="H699" s="1" t="s">
        <v>303</v>
      </c>
      <c r="I699" s="1" t="s">
        <v>1402</v>
      </c>
    </row>
    <row r="700" spans="2:9" x14ac:dyDescent="0.35">
      <c r="B700" s="1">
        <v>697</v>
      </c>
      <c r="C700" s="1" t="s">
        <v>2149</v>
      </c>
      <c r="D700" s="1">
        <v>521101</v>
      </c>
      <c r="E700" s="1" t="s">
        <v>889</v>
      </c>
      <c r="F700" s="1" t="s">
        <v>2143</v>
      </c>
      <c r="G700" s="3">
        <v>1.5024310838161312</v>
      </c>
      <c r="H700" s="1" t="s">
        <v>303</v>
      </c>
      <c r="I700" s="1" t="s">
        <v>1403</v>
      </c>
    </row>
    <row r="701" spans="2:9" x14ac:dyDescent="0.35">
      <c r="B701" s="1">
        <v>698</v>
      </c>
      <c r="C701" s="1" t="s">
        <v>2149</v>
      </c>
      <c r="D701" s="1">
        <v>521102</v>
      </c>
      <c r="E701" s="1" t="s">
        <v>891</v>
      </c>
      <c r="F701" s="1" t="s">
        <v>2143</v>
      </c>
      <c r="G701" s="3">
        <v>1.6336369339565964</v>
      </c>
      <c r="H701" s="1" t="s">
        <v>303</v>
      </c>
      <c r="I701" s="1" t="s">
        <v>1404</v>
      </c>
    </row>
    <row r="702" spans="2:9" x14ac:dyDescent="0.35">
      <c r="B702" s="1">
        <v>699</v>
      </c>
      <c r="C702" s="1" t="s">
        <v>2149</v>
      </c>
      <c r="D702" s="1">
        <v>521103</v>
      </c>
      <c r="E702" s="1" t="s">
        <v>893</v>
      </c>
      <c r="F702" s="1" t="s">
        <v>2143</v>
      </c>
      <c r="G702" s="3">
        <v>12.273547236764845</v>
      </c>
      <c r="H702" s="1" t="s">
        <v>303</v>
      </c>
      <c r="I702" s="1" t="s">
        <v>1405</v>
      </c>
    </row>
    <row r="703" spans="2:9" x14ac:dyDescent="0.35">
      <c r="B703" s="1">
        <v>700</v>
      </c>
      <c r="C703" s="1" t="s">
        <v>2149</v>
      </c>
      <c r="D703" s="1">
        <v>521201</v>
      </c>
      <c r="E703" s="1" t="s">
        <v>895</v>
      </c>
      <c r="F703" s="1" t="s">
        <v>2143</v>
      </c>
      <c r="G703" s="3">
        <v>16.369117006447304</v>
      </c>
      <c r="H703" s="1" t="s">
        <v>303</v>
      </c>
      <c r="I703" s="1" t="s">
        <v>1406</v>
      </c>
    </row>
    <row r="704" spans="2:9" x14ac:dyDescent="0.35">
      <c r="B704" s="1">
        <v>701</v>
      </c>
      <c r="C704" s="1" t="s">
        <v>2149</v>
      </c>
      <c r="D704" s="1">
        <v>521202</v>
      </c>
      <c r="E704" s="1" t="s">
        <v>897</v>
      </c>
      <c r="F704" s="1" t="s">
        <v>2143</v>
      </c>
      <c r="G704" s="3">
        <v>7.8121934843359009</v>
      </c>
      <c r="H704" s="1" t="s">
        <v>303</v>
      </c>
      <c r="I704" s="1" t="s">
        <v>1407</v>
      </c>
    </row>
    <row r="705" spans="2:9" x14ac:dyDescent="0.35">
      <c r="B705" s="1">
        <v>702</v>
      </c>
      <c r="C705" s="1" t="s">
        <v>2149</v>
      </c>
      <c r="D705" s="1">
        <v>611101</v>
      </c>
      <c r="E705" s="1" t="s">
        <v>899</v>
      </c>
      <c r="F705" s="1" t="s">
        <v>2143</v>
      </c>
      <c r="G705" s="3">
        <v>1.2354483333544266</v>
      </c>
      <c r="H705" s="1" t="s">
        <v>303</v>
      </c>
      <c r="I705" s="1" t="s">
        <v>1408</v>
      </c>
    </row>
    <row r="706" spans="2:9" x14ac:dyDescent="0.35">
      <c r="B706" s="1">
        <v>703</v>
      </c>
      <c r="C706" s="1" t="s">
        <v>2149</v>
      </c>
      <c r="D706" s="1">
        <v>611201</v>
      </c>
      <c r="E706" s="1" t="s">
        <v>901</v>
      </c>
      <c r="F706" s="1" t="s">
        <v>2143</v>
      </c>
      <c r="G706" s="3" t="s">
        <v>1167</v>
      </c>
      <c r="I706" s="1" t="s">
        <v>1409</v>
      </c>
    </row>
    <row r="707" spans="2:9" x14ac:dyDescent="0.35">
      <c r="B707" s="1">
        <v>704</v>
      </c>
      <c r="C707" s="1" t="s">
        <v>2149</v>
      </c>
      <c r="D707" s="1">
        <v>621101</v>
      </c>
      <c r="E707" s="1" t="s">
        <v>903</v>
      </c>
      <c r="F707" s="1" t="s">
        <v>2143</v>
      </c>
      <c r="G707" s="3">
        <v>0.69072538591648802</v>
      </c>
      <c r="H707" s="1" t="s">
        <v>303</v>
      </c>
      <c r="I707" s="1" t="s">
        <v>1410</v>
      </c>
    </row>
    <row r="708" spans="2:9" x14ac:dyDescent="0.35">
      <c r="B708" s="1">
        <v>705</v>
      </c>
      <c r="C708" s="1" t="s">
        <v>2149</v>
      </c>
      <c r="D708" s="1">
        <v>621201</v>
      </c>
      <c r="E708" s="1" t="s">
        <v>905</v>
      </c>
      <c r="F708" s="1" t="s">
        <v>2143</v>
      </c>
      <c r="G708" s="3" t="s">
        <v>1167</v>
      </c>
      <c r="I708" s="1" t="s">
        <v>1411</v>
      </c>
    </row>
    <row r="709" spans="2:9" x14ac:dyDescent="0.35">
      <c r="B709" s="1">
        <v>706</v>
      </c>
      <c r="C709" s="1" t="s">
        <v>2149</v>
      </c>
      <c r="D709" s="1">
        <v>621202</v>
      </c>
      <c r="E709" s="1" t="s">
        <v>907</v>
      </c>
      <c r="F709" s="1" t="s">
        <v>2143</v>
      </c>
      <c r="G709" s="3">
        <v>0.72590858115126833</v>
      </c>
      <c r="H709" s="1" t="s">
        <v>303</v>
      </c>
      <c r="I709" s="1" t="s">
        <v>1412</v>
      </c>
    </row>
    <row r="710" spans="2:9" x14ac:dyDescent="0.35">
      <c r="B710" s="1">
        <v>707</v>
      </c>
      <c r="C710" s="1" t="s">
        <v>2149</v>
      </c>
      <c r="D710" s="1">
        <v>641101</v>
      </c>
      <c r="E710" s="1" t="s">
        <v>909</v>
      </c>
      <c r="F710" s="1" t="s">
        <v>2143</v>
      </c>
      <c r="G710" s="3">
        <v>1.1498312393782926</v>
      </c>
      <c r="H710" s="1" t="s">
        <v>303</v>
      </c>
      <c r="I710" s="1" t="s">
        <v>1413</v>
      </c>
    </row>
    <row r="711" spans="2:9" x14ac:dyDescent="0.35">
      <c r="B711" s="1">
        <v>708</v>
      </c>
      <c r="C711" s="1" t="s">
        <v>2149</v>
      </c>
      <c r="D711" s="1">
        <v>641102</v>
      </c>
      <c r="E711" s="1" t="s">
        <v>911</v>
      </c>
      <c r="F711" s="1" t="s">
        <v>2143</v>
      </c>
      <c r="G711" s="3">
        <v>1.068451693309294</v>
      </c>
      <c r="H711" s="1" t="s">
        <v>303</v>
      </c>
      <c r="I711" s="1" t="s">
        <v>1414</v>
      </c>
    </row>
    <row r="712" spans="2:9" x14ac:dyDescent="0.35">
      <c r="B712" s="1">
        <v>709</v>
      </c>
      <c r="C712" s="1" t="s">
        <v>2149</v>
      </c>
      <c r="D712" s="1">
        <v>642101</v>
      </c>
      <c r="E712" s="1" t="s">
        <v>913</v>
      </c>
      <c r="F712" s="1" t="s">
        <v>2143</v>
      </c>
      <c r="G712" s="3" t="s">
        <v>1167</v>
      </c>
      <c r="I712" s="1" t="s">
        <v>1415</v>
      </c>
    </row>
    <row r="713" spans="2:9" x14ac:dyDescent="0.35">
      <c r="B713" s="1">
        <v>710</v>
      </c>
      <c r="C713" s="1" t="s">
        <v>2149</v>
      </c>
      <c r="D713" s="1">
        <v>642201</v>
      </c>
      <c r="E713" s="1" t="s">
        <v>915</v>
      </c>
      <c r="F713" s="1" t="s">
        <v>2143</v>
      </c>
      <c r="G713" s="3" t="s">
        <v>1167</v>
      </c>
      <c r="I713" s="1" t="s">
        <v>1416</v>
      </c>
    </row>
    <row r="714" spans="2:9" x14ac:dyDescent="0.35">
      <c r="B714" s="1">
        <v>711</v>
      </c>
      <c r="C714" s="1" t="s">
        <v>2149</v>
      </c>
      <c r="D714" s="1">
        <v>711101</v>
      </c>
      <c r="E714" s="1" t="s">
        <v>917</v>
      </c>
      <c r="F714" s="1" t="s">
        <v>2143</v>
      </c>
      <c r="G714" s="3">
        <v>3.0188414988963199</v>
      </c>
      <c r="H714" s="1" t="s">
        <v>303</v>
      </c>
      <c r="I714" s="1" t="s">
        <v>1417</v>
      </c>
    </row>
    <row r="715" spans="2:9" x14ac:dyDescent="0.35">
      <c r="B715" s="1">
        <v>712</v>
      </c>
      <c r="C715" s="1" t="s">
        <v>2149</v>
      </c>
      <c r="D715" s="1">
        <v>711201</v>
      </c>
      <c r="E715" s="1" t="s">
        <v>919</v>
      </c>
      <c r="F715" s="1" t="s">
        <v>2143</v>
      </c>
      <c r="G715" s="3">
        <v>4.896468627</v>
      </c>
      <c r="H715" s="1" t="s">
        <v>303</v>
      </c>
      <c r="I715" s="1" t="s">
        <v>1418</v>
      </c>
    </row>
    <row r="716" spans="2:9" x14ac:dyDescent="0.35">
      <c r="B716" s="1">
        <v>713</v>
      </c>
      <c r="C716" s="1" t="s">
        <v>2149</v>
      </c>
      <c r="D716" s="1">
        <v>712101</v>
      </c>
      <c r="E716" s="1" t="s">
        <v>921</v>
      </c>
      <c r="F716" s="1" t="s">
        <v>2143</v>
      </c>
      <c r="G716" s="3">
        <v>3.2752820337345159</v>
      </c>
      <c r="H716" s="1" t="s">
        <v>303</v>
      </c>
      <c r="I716" s="1" t="s">
        <v>1419</v>
      </c>
    </row>
    <row r="717" spans="2:9" x14ac:dyDescent="0.35">
      <c r="B717" s="1">
        <v>714</v>
      </c>
      <c r="C717" s="1" t="s">
        <v>2149</v>
      </c>
      <c r="D717" s="1">
        <v>712102</v>
      </c>
      <c r="E717" s="1" t="s">
        <v>923</v>
      </c>
      <c r="F717" s="1" t="s">
        <v>2143</v>
      </c>
      <c r="G717" s="3">
        <v>3.3666334358954031</v>
      </c>
      <c r="H717" s="1" t="s">
        <v>303</v>
      </c>
      <c r="I717" s="1" t="s">
        <v>1420</v>
      </c>
    </row>
    <row r="718" spans="2:9" x14ac:dyDescent="0.35">
      <c r="B718" s="1">
        <v>715</v>
      </c>
      <c r="C718" s="1" t="s">
        <v>2149</v>
      </c>
      <c r="D718" s="1">
        <v>712201</v>
      </c>
      <c r="E718" s="1" t="s">
        <v>925</v>
      </c>
      <c r="F718" s="1" t="s">
        <v>2143</v>
      </c>
      <c r="G718" s="3">
        <v>3.9311421339999999</v>
      </c>
      <c r="H718" s="1" t="s">
        <v>303</v>
      </c>
      <c r="I718" s="1" t="s">
        <v>1421</v>
      </c>
    </row>
    <row r="719" spans="2:9" x14ac:dyDescent="0.35">
      <c r="B719" s="1">
        <v>716</v>
      </c>
      <c r="C719" s="1" t="s">
        <v>2149</v>
      </c>
      <c r="D719" s="1">
        <v>713101</v>
      </c>
      <c r="E719" s="1" t="s">
        <v>927</v>
      </c>
      <c r="F719" s="1" t="s">
        <v>2143</v>
      </c>
      <c r="G719" s="3">
        <v>12.211152565720207</v>
      </c>
      <c r="H719" s="1" t="s">
        <v>303</v>
      </c>
      <c r="I719" s="1" t="s">
        <v>1422</v>
      </c>
    </row>
    <row r="720" spans="2:9" x14ac:dyDescent="0.35">
      <c r="B720" s="1">
        <v>717</v>
      </c>
      <c r="C720" s="1" t="s">
        <v>2149</v>
      </c>
      <c r="D720" s="1">
        <v>713201</v>
      </c>
      <c r="E720" s="1" t="s">
        <v>929</v>
      </c>
      <c r="F720" s="1" t="s">
        <v>2143</v>
      </c>
      <c r="G720" s="3">
        <v>11.79312139493398</v>
      </c>
      <c r="H720" s="1" t="s">
        <v>303</v>
      </c>
      <c r="I720" s="1" t="s">
        <v>1423</v>
      </c>
    </row>
    <row r="721" spans="2:9" x14ac:dyDescent="0.35">
      <c r="B721" s="1">
        <v>718</v>
      </c>
      <c r="C721" s="1" t="s">
        <v>2149</v>
      </c>
      <c r="D721" s="1">
        <v>714101</v>
      </c>
      <c r="E721" s="1" t="s">
        <v>931</v>
      </c>
      <c r="F721" s="1" t="s">
        <v>2143</v>
      </c>
      <c r="G721" s="3">
        <v>27.331349888092991</v>
      </c>
      <c r="H721" s="1" t="s">
        <v>303</v>
      </c>
      <c r="I721" s="1" t="s">
        <v>1424</v>
      </c>
    </row>
    <row r="722" spans="2:9" x14ac:dyDescent="0.35">
      <c r="B722" s="1">
        <v>719</v>
      </c>
      <c r="C722" s="1" t="s">
        <v>2149</v>
      </c>
      <c r="D722" s="1">
        <v>714201</v>
      </c>
      <c r="E722" s="1" t="s">
        <v>933</v>
      </c>
      <c r="F722" s="1" t="s">
        <v>2143</v>
      </c>
      <c r="G722" s="3">
        <v>13.30180069</v>
      </c>
      <c r="H722" s="1" t="s">
        <v>303</v>
      </c>
      <c r="I722" s="1" t="s">
        <v>1425</v>
      </c>
    </row>
    <row r="723" spans="2:9" x14ac:dyDescent="0.35">
      <c r="B723" s="1">
        <v>720</v>
      </c>
      <c r="C723" s="1" t="s">
        <v>2149</v>
      </c>
      <c r="D723" s="1">
        <v>714301</v>
      </c>
      <c r="E723" s="1" t="s">
        <v>935</v>
      </c>
      <c r="F723" s="1" t="s">
        <v>2143</v>
      </c>
      <c r="G723" s="3">
        <v>1.7377335439999999</v>
      </c>
      <c r="H723" s="1" t="s">
        <v>303</v>
      </c>
      <c r="I723" s="1" t="s">
        <v>1426</v>
      </c>
    </row>
    <row r="724" spans="2:9" x14ac:dyDescent="0.35">
      <c r="B724" s="1">
        <v>721</v>
      </c>
      <c r="C724" s="1" t="s">
        <v>2149</v>
      </c>
      <c r="D724" s="1">
        <v>715101</v>
      </c>
      <c r="E724" s="1" t="s">
        <v>937</v>
      </c>
      <c r="F724" s="1" t="s">
        <v>2143</v>
      </c>
      <c r="G724" s="3">
        <v>12.141840589999999</v>
      </c>
      <c r="H724" s="1" t="s">
        <v>303</v>
      </c>
      <c r="I724" s="1" t="s">
        <v>1427</v>
      </c>
    </row>
    <row r="725" spans="2:9" x14ac:dyDescent="0.35">
      <c r="B725" s="1">
        <v>722</v>
      </c>
      <c r="C725" s="1" t="s">
        <v>2149</v>
      </c>
      <c r="D725" s="1">
        <v>716101</v>
      </c>
      <c r="E725" s="1" t="s">
        <v>939</v>
      </c>
      <c r="F725" s="1" t="s">
        <v>2143</v>
      </c>
      <c r="G725" s="3">
        <v>1.563728794</v>
      </c>
      <c r="H725" s="1" t="s">
        <v>303</v>
      </c>
      <c r="I725" s="1" t="s">
        <v>1428</v>
      </c>
    </row>
    <row r="726" spans="2:9" x14ac:dyDescent="0.35">
      <c r="B726" s="1">
        <v>723</v>
      </c>
      <c r="C726" s="1" t="s">
        <v>2149</v>
      </c>
      <c r="D726" s="1">
        <v>717101</v>
      </c>
      <c r="E726" s="1" t="s">
        <v>941</v>
      </c>
      <c r="F726" s="1" t="s">
        <v>2143</v>
      </c>
      <c r="G726" s="3">
        <v>2.3298461189999999</v>
      </c>
      <c r="H726" s="1" t="s">
        <v>303</v>
      </c>
      <c r="I726" s="1" t="s">
        <v>1429</v>
      </c>
    </row>
    <row r="727" spans="2:9" x14ac:dyDescent="0.35">
      <c r="B727" s="1">
        <v>724</v>
      </c>
      <c r="C727" s="1" t="s">
        <v>2149</v>
      </c>
      <c r="D727" s="1">
        <v>718101</v>
      </c>
      <c r="E727" s="1" t="s">
        <v>943</v>
      </c>
      <c r="F727" s="1" t="s">
        <v>2143</v>
      </c>
      <c r="G727" s="3">
        <v>2.4290501473210839</v>
      </c>
      <c r="H727" s="1" t="s">
        <v>303</v>
      </c>
      <c r="I727" s="1" t="s">
        <v>1430</v>
      </c>
    </row>
    <row r="728" spans="2:9" x14ac:dyDescent="0.35">
      <c r="B728" s="1">
        <v>725</v>
      </c>
      <c r="C728" s="1" t="s">
        <v>2149</v>
      </c>
      <c r="D728" s="1">
        <v>718901</v>
      </c>
      <c r="E728" s="1" t="s">
        <v>945</v>
      </c>
      <c r="F728" s="1" t="s">
        <v>2143</v>
      </c>
      <c r="G728" s="3">
        <v>1.3795729715325498</v>
      </c>
      <c r="H728" s="1" t="s">
        <v>303</v>
      </c>
      <c r="I728" s="1" t="s">
        <v>1431</v>
      </c>
    </row>
    <row r="729" spans="2:9" x14ac:dyDescent="0.35">
      <c r="B729" s="1">
        <v>726</v>
      </c>
      <c r="C729" s="1" t="s">
        <v>2149</v>
      </c>
      <c r="D729" s="1">
        <v>718902</v>
      </c>
      <c r="E729" s="1" t="s">
        <v>947</v>
      </c>
      <c r="F729" s="1" t="s">
        <v>2143</v>
      </c>
      <c r="G729" s="3">
        <v>1.9473374338875418</v>
      </c>
      <c r="H729" s="1" t="s">
        <v>303</v>
      </c>
      <c r="I729" s="1" t="s">
        <v>1432</v>
      </c>
    </row>
    <row r="730" spans="2:9" x14ac:dyDescent="0.35">
      <c r="B730" s="1">
        <v>727</v>
      </c>
      <c r="C730" s="1" t="s">
        <v>2149</v>
      </c>
      <c r="D730" s="1">
        <v>718903</v>
      </c>
      <c r="E730" s="1" t="s">
        <v>949</v>
      </c>
      <c r="F730" s="1" t="s">
        <v>2143</v>
      </c>
      <c r="G730" s="3">
        <v>0.75835511731710126</v>
      </c>
      <c r="H730" s="1" t="s">
        <v>303</v>
      </c>
      <c r="I730" s="1" t="s">
        <v>1433</v>
      </c>
    </row>
    <row r="731" spans="2:9" x14ac:dyDescent="0.35">
      <c r="B731" s="1">
        <v>728</v>
      </c>
      <c r="C731" s="1" t="s">
        <v>2149</v>
      </c>
      <c r="D731" s="1">
        <v>718904</v>
      </c>
      <c r="E731" s="1" t="s">
        <v>951</v>
      </c>
      <c r="F731" s="1" t="s">
        <v>2143</v>
      </c>
      <c r="G731" s="3">
        <v>2.0747596460343583</v>
      </c>
      <c r="H731" s="1" t="s">
        <v>303</v>
      </c>
      <c r="I731" s="1" t="s">
        <v>1434</v>
      </c>
    </row>
    <row r="732" spans="2:9" x14ac:dyDescent="0.35">
      <c r="B732" s="1">
        <v>729</v>
      </c>
      <c r="C732" s="1" t="s">
        <v>2149</v>
      </c>
      <c r="D732" s="1">
        <v>718905</v>
      </c>
      <c r="E732" s="1" t="s">
        <v>953</v>
      </c>
      <c r="F732" s="1" t="s">
        <v>2143</v>
      </c>
      <c r="G732" s="3">
        <v>2.6241786962110338</v>
      </c>
      <c r="H732" s="1" t="s">
        <v>303</v>
      </c>
      <c r="I732" s="1" t="s">
        <v>1435</v>
      </c>
    </row>
    <row r="733" spans="2:9" x14ac:dyDescent="0.35">
      <c r="B733" s="1">
        <v>730</v>
      </c>
      <c r="C733" s="1" t="s">
        <v>2149</v>
      </c>
      <c r="D733" s="1">
        <v>718906</v>
      </c>
      <c r="E733" s="1" t="s">
        <v>955</v>
      </c>
      <c r="F733" s="1" t="s">
        <v>2143</v>
      </c>
      <c r="G733" s="3">
        <v>1.3196991519399037</v>
      </c>
      <c r="H733" s="1" t="s">
        <v>303</v>
      </c>
      <c r="I733" s="1" t="s">
        <v>1436</v>
      </c>
    </row>
    <row r="734" spans="2:9" x14ac:dyDescent="0.35">
      <c r="B734" s="1">
        <v>731</v>
      </c>
      <c r="C734" s="1" t="s">
        <v>2149</v>
      </c>
      <c r="D734" s="1">
        <v>718909</v>
      </c>
      <c r="E734" s="1" t="s">
        <v>957</v>
      </c>
      <c r="F734" s="1" t="s">
        <v>2143</v>
      </c>
      <c r="G734" s="3">
        <v>0.95710144089501037</v>
      </c>
      <c r="H734" s="1" t="s">
        <v>303</v>
      </c>
      <c r="I734" s="1" t="s">
        <v>1437</v>
      </c>
    </row>
    <row r="735" spans="2:9" x14ac:dyDescent="0.35">
      <c r="B735" s="1">
        <v>732</v>
      </c>
      <c r="C735" s="1" t="s">
        <v>2149</v>
      </c>
      <c r="D735" s="1">
        <v>731101</v>
      </c>
      <c r="E735" s="1" t="s">
        <v>959</v>
      </c>
      <c r="F735" s="1" t="s">
        <v>2143</v>
      </c>
      <c r="G735" s="3">
        <v>1.1894559213991822</v>
      </c>
      <c r="H735" s="1" t="s">
        <v>303</v>
      </c>
      <c r="I735" s="1" t="s">
        <v>1438</v>
      </c>
    </row>
    <row r="736" spans="2:9" x14ac:dyDescent="0.35">
      <c r="B736" s="1">
        <v>733</v>
      </c>
      <c r="C736" s="1" t="s">
        <v>2149</v>
      </c>
      <c r="D736" s="1">
        <v>731201</v>
      </c>
      <c r="E736" s="1" t="s">
        <v>961</v>
      </c>
      <c r="F736" s="1" t="s">
        <v>2143</v>
      </c>
      <c r="G736" s="3">
        <v>1.1585475768571725</v>
      </c>
      <c r="H736" s="1" t="s">
        <v>303</v>
      </c>
      <c r="I736" s="1" t="s">
        <v>1439</v>
      </c>
    </row>
    <row r="737" spans="2:9" x14ac:dyDescent="0.35">
      <c r="B737" s="1">
        <v>734</v>
      </c>
      <c r="C737" s="1" t="s">
        <v>2149</v>
      </c>
      <c r="D737" s="1">
        <v>731202</v>
      </c>
      <c r="E737" s="1" t="s">
        <v>963</v>
      </c>
      <c r="F737" s="1" t="s">
        <v>2143</v>
      </c>
      <c r="G737" s="3">
        <v>0.84764622496813313</v>
      </c>
      <c r="H737" s="1" t="s">
        <v>303</v>
      </c>
      <c r="I737" s="1" t="s">
        <v>1440</v>
      </c>
    </row>
    <row r="738" spans="2:9" x14ac:dyDescent="0.35">
      <c r="B738" s="1">
        <v>735</v>
      </c>
      <c r="C738" s="1" t="s">
        <v>2149</v>
      </c>
      <c r="D738" s="1">
        <v>731203</v>
      </c>
      <c r="E738" s="1" t="s">
        <v>965</v>
      </c>
      <c r="F738" s="1" t="s">
        <v>2143</v>
      </c>
      <c r="G738" s="3">
        <v>1.4779998992799472</v>
      </c>
      <c r="H738" s="1" t="s">
        <v>303</v>
      </c>
      <c r="I738" s="1" t="s">
        <v>1441</v>
      </c>
    </row>
    <row r="739" spans="2:9" x14ac:dyDescent="0.35">
      <c r="B739" s="1">
        <v>736</v>
      </c>
      <c r="C739" s="1" t="s">
        <v>2149</v>
      </c>
      <c r="D739" s="1">
        <v>731909</v>
      </c>
      <c r="E739" s="1" t="s">
        <v>967</v>
      </c>
      <c r="F739" s="1" t="s">
        <v>2143</v>
      </c>
      <c r="G739" s="3">
        <v>1.4240705516847525</v>
      </c>
      <c r="H739" s="1" t="s">
        <v>303</v>
      </c>
      <c r="I739" s="1" t="s">
        <v>1442</v>
      </c>
    </row>
    <row r="740" spans="2:9" x14ac:dyDescent="0.35">
      <c r="B740" s="1">
        <v>737</v>
      </c>
      <c r="C740" s="1" t="s">
        <v>2149</v>
      </c>
      <c r="D740" s="1">
        <v>732101</v>
      </c>
      <c r="E740" s="1" t="s">
        <v>969</v>
      </c>
      <c r="F740" s="1" t="s">
        <v>2143</v>
      </c>
      <c r="G740" s="3">
        <v>1.6812611042290353</v>
      </c>
      <c r="H740" s="1" t="s">
        <v>303</v>
      </c>
      <c r="I740" s="1" t="s">
        <v>1443</v>
      </c>
    </row>
    <row r="741" spans="2:9" x14ac:dyDescent="0.35">
      <c r="B741" s="1">
        <v>738</v>
      </c>
      <c r="C741" s="1" t="s">
        <v>2149</v>
      </c>
      <c r="D741" s="1">
        <v>732102</v>
      </c>
      <c r="E741" s="1" t="s">
        <v>971</v>
      </c>
      <c r="F741" s="1" t="s">
        <v>2143</v>
      </c>
      <c r="G741" s="3">
        <v>1.4684336354759346</v>
      </c>
      <c r="H741" s="1" t="s">
        <v>303</v>
      </c>
      <c r="I741" s="1" t="s">
        <v>1444</v>
      </c>
    </row>
    <row r="742" spans="2:9" x14ac:dyDescent="0.35">
      <c r="B742" s="1">
        <v>739</v>
      </c>
      <c r="C742" s="1" t="s">
        <v>2149</v>
      </c>
      <c r="D742" s="1">
        <v>732103</v>
      </c>
      <c r="E742" s="1" t="s">
        <v>973</v>
      </c>
      <c r="F742" s="1" t="s">
        <v>2143</v>
      </c>
      <c r="G742" s="3">
        <v>1.2762464820759885</v>
      </c>
      <c r="H742" s="1" t="s">
        <v>303</v>
      </c>
      <c r="I742" s="1" t="s">
        <v>1445</v>
      </c>
    </row>
    <row r="743" spans="2:9" x14ac:dyDescent="0.35">
      <c r="B743" s="1">
        <v>740</v>
      </c>
      <c r="C743" s="1" t="s">
        <v>2149</v>
      </c>
      <c r="D743" s="1">
        <v>733101</v>
      </c>
      <c r="E743" s="1" t="s">
        <v>975</v>
      </c>
      <c r="F743" s="1" t="s">
        <v>2143</v>
      </c>
      <c r="G743" s="3">
        <v>1.0159966833902498</v>
      </c>
      <c r="H743" s="1" t="s">
        <v>303</v>
      </c>
      <c r="I743" s="1" t="s">
        <v>1446</v>
      </c>
    </row>
    <row r="744" spans="2:9" x14ac:dyDescent="0.35">
      <c r="B744" s="1">
        <v>741</v>
      </c>
      <c r="C744" s="1" t="s">
        <v>2149</v>
      </c>
      <c r="D744" s="1">
        <v>734101</v>
      </c>
      <c r="E744" s="1" t="s">
        <v>977</v>
      </c>
      <c r="F744" s="1" t="s">
        <v>2143</v>
      </c>
      <c r="G744" s="3">
        <v>1.3735119067981292</v>
      </c>
      <c r="H744" s="1" t="s">
        <v>303</v>
      </c>
      <c r="I744" s="1" t="s">
        <v>1447</v>
      </c>
    </row>
    <row r="745" spans="2:9" x14ac:dyDescent="0.35">
      <c r="B745" s="1">
        <v>742</v>
      </c>
      <c r="C745" s="1" t="s">
        <v>2149</v>
      </c>
      <c r="D745" s="1">
        <v>735101</v>
      </c>
      <c r="E745" s="1" t="s">
        <v>979</v>
      </c>
      <c r="F745" s="1" t="s">
        <v>2143</v>
      </c>
      <c r="G745" s="3">
        <v>2.1417854750698306</v>
      </c>
      <c r="H745" s="1" t="s">
        <v>303</v>
      </c>
      <c r="I745" s="1" t="s">
        <v>1448</v>
      </c>
    </row>
    <row r="746" spans="2:9" x14ac:dyDescent="0.35">
      <c r="B746" s="1">
        <v>743</v>
      </c>
      <c r="C746" s="1" t="s">
        <v>2149</v>
      </c>
      <c r="D746" s="1">
        <v>735102</v>
      </c>
      <c r="E746" s="1" t="s">
        <v>981</v>
      </c>
      <c r="F746" s="1" t="s">
        <v>2143</v>
      </c>
      <c r="G746" s="3">
        <v>3.2890153575905683</v>
      </c>
      <c r="H746" s="1" t="s">
        <v>303</v>
      </c>
      <c r="I746" s="1" t="s">
        <v>1449</v>
      </c>
    </row>
    <row r="747" spans="2:9" x14ac:dyDescent="0.35">
      <c r="B747" s="1">
        <v>744</v>
      </c>
      <c r="C747" s="1" t="s">
        <v>2149</v>
      </c>
      <c r="D747" s="1">
        <v>735103</v>
      </c>
      <c r="E747" s="1" t="s">
        <v>983</v>
      </c>
      <c r="F747" s="1" t="s">
        <v>2143</v>
      </c>
      <c r="G747" s="3">
        <v>2.6197850474626829</v>
      </c>
      <c r="H747" s="1" t="s">
        <v>303</v>
      </c>
      <c r="I747" s="1" t="s">
        <v>1450</v>
      </c>
    </row>
    <row r="748" spans="2:9" x14ac:dyDescent="0.35">
      <c r="B748" s="1">
        <v>745</v>
      </c>
      <c r="C748" s="1" t="s">
        <v>2149</v>
      </c>
      <c r="D748" s="1">
        <v>735104</v>
      </c>
      <c r="E748" s="1" t="s">
        <v>985</v>
      </c>
      <c r="F748" s="1" t="s">
        <v>2143</v>
      </c>
      <c r="G748" s="3">
        <v>1.0098356440961371</v>
      </c>
      <c r="H748" s="1" t="s">
        <v>303</v>
      </c>
      <c r="I748" s="1" t="s">
        <v>1451</v>
      </c>
    </row>
    <row r="749" spans="2:9" x14ac:dyDescent="0.35">
      <c r="B749" s="1">
        <v>746</v>
      </c>
      <c r="C749" s="1" t="s">
        <v>2149</v>
      </c>
      <c r="D749" s="1">
        <v>811101</v>
      </c>
      <c r="E749" s="1" t="s">
        <v>987</v>
      </c>
      <c r="F749" s="1" t="s">
        <v>2143</v>
      </c>
      <c r="G749" s="3">
        <v>1.7419078141819977</v>
      </c>
      <c r="H749" s="1" t="s">
        <v>303</v>
      </c>
      <c r="I749" s="1" t="s">
        <v>1452</v>
      </c>
    </row>
    <row r="750" spans="2:9" x14ac:dyDescent="0.35">
      <c r="B750" s="1">
        <v>747</v>
      </c>
      <c r="C750" s="1" t="s">
        <v>2149</v>
      </c>
      <c r="D750" s="1">
        <v>811201</v>
      </c>
      <c r="E750" s="1" t="s">
        <v>989</v>
      </c>
      <c r="F750" s="1" t="s">
        <v>2143</v>
      </c>
      <c r="G750" s="3">
        <v>1.4483073935243029</v>
      </c>
      <c r="H750" s="1" t="s">
        <v>303</v>
      </c>
      <c r="I750" s="1" t="s">
        <v>1453</v>
      </c>
    </row>
    <row r="751" spans="2:9" x14ac:dyDescent="0.35">
      <c r="B751" s="1">
        <v>748</v>
      </c>
      <c r="C751" s="1" t="s">
        <v>2149</v>
      </c>
      <c r="D751" s="1">
        <v>821101</v>
      </c>
      <c r="E751" s="1" t="s">
        <v>991</v>
      </c>
      <c r="F751" s="1" t="s">
        <v>2143</v>
      </c>
      <c r="G751" s="3" t="s">
        <v>1167</v>
      </c>
      <c r="I751" s="1" t="s">
        <v>1454</v>
      </c>
    </row>
    <row r="752" spans="2:9" x14ac:dyDescent="0.35">
      <c r="B752" s="1">
        <v>749</v>
      </c>
      <c r="C752" s="1" t="s">
        <v>2149</v>
      </c>
      <c r="D752" s="1">
        <v>821102</v>
      </c>
      <c r="E752" s="1" t="s">
        <v>993</v>
      </c>
      <c r="F752" s="1" t="s">
        <v>2143</v>
      </c>
      <c r="G752" s="3" t="s">
        <v>1167</v>
      </c>
      <c r="I752" s="1" t="s">
        <v>1455</v>
      </c>
    </row>
    <row r="753" spans="2:9" x14ac:dyDescent="0.35">
      <c r="B753" s="1">
        <v>750</v>
      </c>
      <c r="C753" s="1" t="s">
        <v>2149</v>
      </c>
      <c r="D753" s="1">
        <v>821301</v>
      </c>
      <c r="E753" s="1" t="s">
        <v>995</v>
      </c>
      <c r="F753" s="1" t="s">
        <v>2143</v>
      </c>
      <c r="G753" s="3" t="s">
        <v>1167</v>
      </c>
      <c r="I753" s="1" t="s">
        <v>1456</v>
      </c>
    </row>
    <row r="754" spans="2:9" x14ac:dyDescent="0.35">
      <c r="B754" s="1">
        <v>751</v>
      </c>
      <c r="C754" s="1" t="s">
        <v>2149</v>
      </c>
      <c r="D754" s="1">
        <v>821302</v>
      </c>
      <c r="E754" s="1" t="s">
        <v>997</v>
      </c>
      <c r="F754" s="1" t="s">
        <v>2143</v>
      </c>
      <c r="G754" s="3" t="s">
        <v>1167</v>
      </c>
      <c r="I754" s="1" t="s">
        <v>1457</v>
      </c>
    </row>
    <row r="755" spans="2:9" x14ac:dyDescent="0.35">
      <c r="B755" s="1">
        <v>752</v>
      </c>
      <c r="C755" s="1" t="s">
        <v>2149</v>
      </c>
      <c r="D755" s="1">
        <v>821303</v>
      </c>
      <c r="E755" s="1" t="s">
        <v>999</v>
      </c>
      <c r="F755" s="1" t="s">
        <v>2143</v>
      </c>
      <c r="G755" s="3" t="s">
        <v>1167</v>
      </c>
      <c r="I755" s="1" t="s">
        <v>1458</v>
      </c>
    </row>
    <row r="756" spans="2:9" x14ac:dyDescent="0.35">
      <c r="B756" s="1">
        <v>753</v>
      </c>
      <c r="C756" s="1" t="s">
        <v>2149</v>
      </c>
      <c r="D756" s="1">
        <v>821304</v>
      </c>
      <c r="E756" s="1" t="s">
        <v>1001</v>
      </c>
      <c r="F756" s="1" t="s">
        <v>2143</v>
      </c>
      <c r="G756" s="3">
        <v>2.7271633295378748</v>
      </c>
      <c r="H756" s="1" t="s">
        <v>303</v>
      </c>
      <c r="I756" s="1" t="s">
        <v>1459</v>
      </c>
    </row>
    <row r="757" spans="2:9" x14ac:dyDescent="0.35">
      <c r="B757" s="1">
        <v>754</v>
      </c>
      <c r="C757" s="1" t="s">
        <v>2149</v>
      </c>
      <c r="D757" s="1">
        <v>822101</v>
      </c>
      <c r="E757" s="1" t="s">
        <v>1003</v>
      </c>
      <c r="F757" s="1" t="s">
        <v>2143</v>
      </c>
      <c r="G757" s="3">
        <v>3.7105361345518553</v>
      </c>
      <c r="H757" s="1" t="s">
        <v>303</v>
      </c>
      <c r="I757" s="1" t="s">
        <v>1460</v>
      </c>
    </row>
    <row r="758" spans="2:9" x14ac:dyDescent="0.35">
      <c r="B758" s="1">
        <v>755</v>
      </c>
      <c r="C758" s="1" t="s">
        <v>2149</v>
      </c>
      <c r="D758" s="1">
        <v>822102</v>
      </c>
      <c r="E758" s="1" t="s">
        <v>1005</v>
      </c>
      <c r="F758" s="1" t="s">
        <v>2143</v>
      </c>
      <c r="G758" s="3">
        <v>2.9300406989751688</v>
      </c>
      <c r="H758" s="1" t="s">
        <v>303</v>
      </c>
      <c r="I758" s="1" t="s">
        <v>1461</v>
      </c>
    </row>
    <row r="759" spans="2:9" x14ac:dyDescent="0.35">
      <c r="B759" s="1">
        <v>756</v>
      </c>
      <c r="C759" s="1" t="s">
        <v>2149</v>
      </c>
      <c r="D759" s="1">
        <v>822103</v>
      </c>
      <c r="E759" s="1" t="s">
        <v>1007</v>
      </c>
      <c r="F759" s="1" t="s">
        <v>2143</v>
      </c>
      <c r="G759" s="3">
        <v>2.5731032494460715</v>
      </c>
      <c r="H759" s="1" t="s">
        <v>303</v>
      </c>
      <c r="I759" s="1" t="s">
        <v>1462</v>
      </c>
    </row>
    <row r="760" spans="2:9" x14ac:dyDescent="0.35">
      <c r="B760" s="1">
        <v>757</v>
      </c>
      <c r="C760" s="1" t="s">
        <v>2149</v>
      </c>
      <c r="D760" s="1">
        <v>822104</v>
      </c>
      <c r="E760" s="1" t="s">
        <v>1009</v>
      </c>
      <c r="F760" s="1" t="s">
        <v>2143</v>
      </c>
      <c r="G760" s="3">
        <v>1.5403495828558853</v>
      </c>
      <c r="H760" s="1" t="s">
        <v>303</v>
      </c>
      <c r="I760" s="1" t="s">
        <v>1463</v>
      </c>
    </row>
    <row r="761" spans="2:9" x14ac:dyDescent="0.35">
      <c r="B761" s="1">
        <v>758</v>
      </c>
      <c r="C761" s="1" t="s">
        <v>2149</v>
      </c>
      <c r="D761" s="1">
        <v>822105</v>
      </c>
      <c r="E761" s="1" t="s">
        <v>1011</v>
      </c>
      <c r="F761" s="1" t="s">
        <v>2143</v>
      </c>
      <c r="G761" s="3">
        <v>5.498619630453482</v>
      </c>
      <c r="H761" s="1" t="s">
        <v>303</v>
      </c>
      <c r="I761" s="1" t="s">
        <v>1464</v>
      </c>
    </row>
    <row r="762" spans="2:9" x14ac:dyDescent="0.35">
      <c r="B762" s="1">
        <v>759</v>
      </c>
      <c r="C762" s="1" t="s">
        <v>2149</v>
      </c>
      <c r="D762" s="1">
        <v>822106</v>
      </c>
      <c r="E762" s="1" t="s">
        <v>1013</v>
      </c>
      <c r="F762" s="1" t="s">
        <v>2143</v>
      </c>
      <c r="G762" s="3">
        <v>1.3966189803195532</v>
      </c>
      <c r="H762" s="1" t="s">
        <v>303</v>
      </c>
      <c r="I762" s="1" t="s">
        <v>1465</v>
      </c>
    </row>
    <row r="763" spans="2:9" x14ac:dyDescent="0.35">
      <c r="B763" s="1">
        <v>760</v>
      </c>
      <c r="C763" s="1" t="s">
        <v>2149</v>
      </c>
      <c r="D763" s="1">
        <v>822201</v>
      </c>
      <c r="E763" s="1" t="s">
        <v>1015</v>
      </c>
      <c r="F763" s="1" t="s">
        <v>2143</v>
      </c>
      <c r="G763" s="3">
        <v>2.6300940229993164</v>
      </c>
      <c r="H763" s="1" t="s">
        <v>303</v>
      </c>
      <c r="I763" s="1" t="s">
        <v>1466</v>
      </c>
    </row>
    <row r="764" spans="2:9" x14ac:dyDescent="0.35">
      <c r="B764" s="1">
        <v>761</v>
      </c>
      <c r="C764" s="1" t="s">
        <v>2149</v>
      </c>
      <c r="D764" s="1">
        <v>831101</v>
      </c>
      <c r="E764" s="1" t="s">
        <v>1017</v>
      </c>
      <c r="F764" s="1" t="s">
        <v>2143</v>
      </c>
      <c r="G764" s="3" t="s">
        <v>1167</v>
      </c>
      <c r="I764" s="1" t="s">
        <v>1467</v>
      </c>
    </row>
    <row r="765" spans="2:9" x14ac:dyDescent="0.35">
      <c r="B765" s="1">
        <v>762</v>
      </c>
      <c r="C765" s="1" t="s">
        <v>2149</v>
      </c>
      <c r="D765" s="1">
        <v>831102</v>
      </c>
      <c r="E765" s="1" t="s">
        <v>1019</v>
      </c>
      <c r="F765" s="1" t="s">
        <v>2143</v>
      </c>
      <c r="G765" s="3" t="s">
        <v>1167</v>
      </c>
      <c r="I765" s="1" t="s">
        <v>1468</v>
      </c>
    </row>
    <row r="766" spans="2:9" x14ac:dyDescent="0.35">
      <c r="B766" s="1">
        <v>763</v>
      </c>
      <c r="C766" s="1" t="s">
        <v>2149</v>
      </c>
      <c r="D766" s="1">
        <v>831103</v>
      </c>
      <c r="E766" s="1" t="s">
        <v>1021</v>
      </c>
      <c r="F766" s="1" t="s">
        <v>2143</v>
      </c>
      <c r="G766" s="3">
        <v>1.8713127476279683</v>
      </c>
      <c r="H766" s="1" t="s">
        <v>303</v>
      </c>
      <c r="I766" s="1" t="s">
        <v>1469</v>
      </c>
    </row>
    <row r="767" spans="2:9" x14ac:dyDescent="0.35">
      <c r="B767" s="1">
        <v>764</v>
      </c>
      <c r="C767" s="1" t="s">
        <v>2149</v>
      </c>
      <c r="D767" s="1">
        <v>831201</v>
      </c>
      <c r="E767" s="1" t="s">
        <v>1023</v>
      </c>
      <c r="F767" s="1" t="s">
        <v>2143</v>
      </c>
      <c r="G767" s="3">
        <v>1.5970035858366523</v>
      </c>
      <c r="H767" s="1" t="s">
        <v>303</v>
      </c>
      <c r="I767" s="1" t="s">
        <v>1470</v>
      </c>
    </row>
    <row r="768" spans="2:9" x14ac:dyDescent="0.35">
      <c r="B768" s="1">
        <v>765</v>
      </c>
      <c r="C768" s="1" t="s">
        <v>2149</v>
      </c>
      <c r="D768" s="1">
        <v>831202</v>
      </c>
      <c r="E768" s="1" t="s">
        <v>1025</v>
      </c>
      <c r="F768" s="1" t="s">
        <v>2143</v>
      </c>
      <c r="G768" s="3">
        <v>2.0116866402535081</v>
      </c>
      <c r="H768" s="1" t="s">
        <v>303</v>
      </c>
      <c r="I768" s="1" t="s">
        <v>1471</v>
      </c>
    </row>
    <row r="769" spans="2:9" x14ac:dyDescent="0.35">
      <c r="B769" s="1">
        <v>766</v>
      </c>
      <c r="C769" s="1" t="s">
        <v>2149</v>
      </c>
      <c r="D769" s="1">
        <v>831301</v>
      </c>
      <c r="E769" s="1" t="s">
        <v>1027</v>
      </c>
      <c r="F769" s="1" t="s">
        <v>2143</v>
      </c>
      <c r="G769" s="3" t="s">
        <v>1167</v>
      </c>
      <c r="I769" s="1" t="s">
        <v>1472</v>
      </c>
    </row>
    <row r="770" spans="2:9" x14ac:dyDescent="0.35">
      <c r="B770" s="1">
        <v>767</v>
      </c>
      <c r="C770" s="1" t="s">
        <v>2149</v>
      </c>
      <c r="D770" s="1">
        <v>831302</v>
      </c>
      <c r="E770" s="1" t="s">
        <v>1029</v>
      </c>
      <c r="F770" s="1" t="s">
        <v>2143</v>
      </c>
      <c r="G770" s="3" t="s">
        <v>1167</v>
      </c>
      <c r="I770" s="1" t="s">
        <v>1473</v>
      </c>
    </row>
    <row r="771" spans="2:9" x14ac:dyDescent="0.35">
      <c r="B771" s="1">
        <v>768</v>
      </c>
      <c r="C771" s="1" t="s">
        <v>2149</v>
      </c>
      <c r="D771" s="1">
        <v>831303</v>
      </c>
      <c r="E771" s="1" t="s">
        <v>1031</v>
      </c>
      <c r="F771" s="1" t="s">
        <v>2143</v>
      </c>
      <c r="G771" s="3" t="s">
        <v>1167</v>
      </c>
      <c r="I771" s="1" t="s">
        <v>1474</v>
      </c>
    </row>
    <row r="772" spans="2:9" x14ac:dyDescent="0.35">
      <c r="B772" s="1">
        <v>769</v>
      </c>
      <c r="C772" s="1" t="s">
        <v>2149</v>
      </c>
      <c r="D772" s="1">
        <v>831304</v>
      </c>
      <c r="E772" s="1" t="s">
        <v>1033</v>
      </c>
      <c r="F772" s="1" t="s">
        <v>2143</v>
      </c>
      <c r="G772" s="3" t="s">
        <v>1167</v>
      </c>
      <c r="I772" s="1" t="s">
        <v>1475</v>
      </c>
    </row>
    <row r="773" spans="2:9" x14ac:dyDescent="0.35">
      <c r="B773" s="1">
        <v>770</v>
      </c>
      <c r="C773" s="1" t="s">
        <v>2149</v>
      </c>
      <c r="D773" s="1">
        <v>831305</v>
      </c>
      <c r="E773" s="1" t="s">
        <v>1035</v>
      </c>
      <c r="F773" s="1" t="s">
        <v>2143</v>
      </c>
      <c r="G773" s="3" t="s">
        <v>1167</v>
      </c>
      <c r="I773" s="1" t="s">
        <v>1476</v>
      </c>
    </row>
    <row r="774" spans="2:9" x14ac:dyDescent="0.35">
      <c r="B774" s="1">
        <v>771</v>
      </c>
      <c r="C774" s="1" t="s">
        <v>2149</v>
      </c>
      <c r="D774" s="1">
        <v>831401</v>
      </c>
      <c r="E774" s="1" t="s">
        <v>1037</v>
      </c>
      <c r="F774" s="1" t="s">
        <v>2143</v>
      </c>
      <c r="G774" s="3" t="s">
        <v>1167</v>
      </c>
      <c r="I774" s="1" t="s">
        <v>1477</v>
      </c>
    </row>
    <row r="775" spans="2:9" x14ac:dyDescent="0.35">
      <c r="B775" s="1">
        <v>772</v>
      </c>
      <c r="C775" s="1" t="s">
        <v>2149</v>
      </c>
      <c r="D775" s="1">
        <v>831402</v>
      </c>
      <c r="E775" s="1" t="s">
        <v>1039</v>
      </c>
      <c r="F775" s="1" t="s">
        <v>2143</v>
      </c>
      <c r="G775" s="3" t="s">
        <v>1167</v>
      </c>
      <c r="I775" s="1" t="s">
        <v>1478</v>
      </c>
    </row>
    <row r="776" spans="2:9" x14ac:dyDescent="0.35">
      <c r="B776" s="1">
        <v>773</v>
      </c>
      <c r="C776" s="1" t="s">
        <v>2149</v>
      </c>
      <c r="D776" s="1">
        <v>841101</v>
      </c>
      <c r="E776" s="1" t="s">
        <v>1041</v>
      </c>
      <c r="F776" s="1" t="s">
        <v>2143</v>
      </c>
      <c r="G776" s="3">
        <v>1.8356505081953369</v>
      </c>
      <c r="H776" s="1" t="s">
        <v>303</v>
      </c>
      <c r="I776" s="1" t="s">
        <v>1479</v>
      </c>
    </row>
    <row r="777" spans="2:9" x14ac:dyDescent="0.35">
      <c r="B777" s="1">
        <v>774</v>
      </c>
      <c r="C777" s="1" t="s">
        <v>2149</v>
      </c>
      <c r="D777" s="1">
        <v>841102</v>
      </c>
      <c r="E777" s="1" t="s">
        <v>1043</v>
      </c>
      <c r="F777" s="1" t="s">
        <v>2143</v>
      </c>
      <c r="G777" s="3" t="s">
        <v>1167</v>
      </c>
      <c r="I777" s="1" t="s">
        <v>1480</v>
      </c>
    </row>
    <row r="778" spans="2:9" x14ac:dyDescent="0.35">
      <c r="B778" s="1">
        <v>775</v>
      </c>
      <c r="C778" s="1" t="s">
        <v>2149</v>
      </c>
      <c r="D778" s="1">
        <v>851101</v>
      </c>
      <c r="E778" s="1" t="s">
        <v>1045</v>
      </c>
      <c r="F778" s="1" t="s">
        <v>2143</v>
      </c>
      <c r="G778" s="3">
        <v>1.858253600715708</v>
      </c>
      <c r="H778" s="1" t="s">
        <v>303</v>
      </c>
      <c r="I778" s="1" t="s">
        <v>1481</v>
      </c>
    </row>
    <row r="779" spans="2:9" x14ac:dyDescent="0.35">
      <c r="B779" s="1">
        <v>776</v>
      </c>
      <c r="C779" s="1" t="s">
        <v>2149</v>
      </c>
      <c r="D779" s="1">
        <v>851201</v>
      </c>
      <c r="E779" s="1" t="s">
        <v>1047</v>
      </c>
      <c r="F779" s="1" t="s">
        <v>2143</v>
      </c>
      <c r="G779" s="3">
        <v>0.89176550365961105</v>
      </c>
      <c r="H779" s="1" t="s">
        <v>303</v>
      </c>
      <c r="I779" s="1" t="s">
        <v>1482</v>
      </c>
    </row>
    <row r="780" spans="2:9" x14ac:dyDescent="0.35">
      <c r="B780" s="1">
        <v>777</v>
      </c>
      <c r="C780" s="1" t="s">
        <v>2149</v>
      </c>
      <c r="D780" s="1">
        <v>851301</v>
      </c>
      <c r="E780" s="1" t="s">
        <v>1049</v>
      </c>
      <c r="F780" s="1" t="s">
        <v>2143</v>
      </c>
      <c r="G780" s="3">
        <v>1.040952898663104</v>
      </c>
      <c r="H780" s="1" t="s">
        <v>303</v>
      </c>
      <c r="I780" s="1" t="s">
        <v>1483</v>
      </c>
    </row>
    <row r="781" spans="2:9" x14ac:dyDescent="0.35">
      <c r="B781" s="1">
        <v>778</v>
      </c>
      <c r="C781" s="1" t="s">
        <v>2149</v>
      </c>
      <c r="D781" s="1">
        <v>851410</v>
      </c>
      <c r="E781" s="1" t="s">
        <v>1051</v>
      </c>
      <c r="F781" s="1" t="s">
        <v>2143</v>
      </c>
      <c r="G781" s="3">
        <v>2.6461737132622227</v>
      </c>
      <c r="H781" s="1" t="s">
        <v>303</v>
      </c>
      <c r="I781" s="1" t="s">
        <v>1484</v>
      </c>
    </row>
    <row r="782" spans="2:9" x14ac:dyDescent="0.35">
      <c r="B782" s="1">
        <v>779</v>
      </c>
      <c r="C782" s="1" t="s">
        <v>2149</v>
      </c>
      <c r="D782" s="1">
        <v>851510</v>
      </c>
      <c r="E782" s="1" t="s">
        <v>1053</v>
      </c>
      <c r="F782" s="1" t="s">
        <v>2143</v>
      </c>
      <c r="G782" s="3">
        <v>3.1812322678136917</v>
      </c>
      <c r="H782" s="1" t="s">
        <v>303</v>
      </c>
      <c r="I782" s="1" t="s">
        <v>1485</v>
      </c>
    </row>
    <row r="783" spans="2:9" x14ac:dyDescent="0.35">
      <c r="B783" s="1">
        <v>780</v>
      </c>
      <c r="C783" s="1" t="s">
        <v>2149</v>
      </c>
      <c r="D783" s="1">
        <v>851901</v>
      </c>
      <c r="E783" s="1" t="s">
        <v>1055</v>
      </c>
      <c r="F783" s="1" t="s">
        <v>2143</v>
      </c>
      <c r="G783" s="3">
        <v>0.83131928914734476</v>
      </c>
      <c r="H783" s="1" t="s">
        <v>303</v>
      </c>
      <c r="I783" s="1" t="s">
        <v>1486</v>
      </c>
    </row>
    <row r="784" spans="2:9" x14ac:dyDescent="0.35">
      <c r="B784" s="1">
        <v>781</v>
      </c>
      <c r="C784" s="1" t="s">
        <v>2149</v>
      </c>
      <c r="D784" s="1">
        <v>851902</v>
      </c>
      <c r="E784" s="1" t="s">
        <v>1057</v>
      </c>
      <c r="F784" s="1" t="s">
        <v>2143</v>
      </c>
      <c r="G784" s="3">
        <v>0.63964018290322222</v>
      </c>
      <c r="H784" s="1" t="s">
        <v>303</v>
      </c>
      <c r="I784" s="1" t="s">
        <v>1487</v>
      </c>
    </row>
    <row r="785" spans="2:9" x14ac:dyDescent="0.35">
      <c r="B785" s="1">
        <v>782</v>
      </c>
      <c r="C785" s="1" t="s">
        <v>2149</v>
      </c>
      <c r="D785" s="1">
        <v>851903</v>
      </c>
      <c r="E785" s="1" t="s">
        <v>1059</v>
      </c>
      <c r="F785" s="1" t="s">
        <v>2143</v>
      </c>
      <c r="G785" s="3">
        <v>1.2956478264728291</v>
      </c>
      <c r="H785" s="1" t="s">
        <v>303</v>
      </c>
      <c r="I785" s="1" t="s">
        <v>1488</v>
      </c>
    </row>
    <row r="786" spans="2:9" x14ac:dyDescent="0.35">
      <c r="B786" s="1">
        <v>783</v>
      </c>
      <c r="C786" s="1" t="s">
        <v>2149</v>
      </c>
      <c r="D786" s="1">
        <v>851904</v>
      </c>
      <c r="E786" s="1" t="s">
        <v>1061</v>
      </c>
      <c r="F786" s="1" t="s">
        <v>2143</v>
      </c>
      <c r="G786" s="3">
        <v>0.147931692951313</v>
      </c>
      <c r="H786" s="1" t="s">
        <v>303</v>
      </c>
      <c r="I786" s="1" t="s">
        <v>1489</v>
      </c>
    </row>
    <row r="787" spans="2:9" x14ac:dyDescent="0.35">
      <c r="B787" s="1">
        <v>784</v>
      </c>
      <c r="C787" s="1" t="s">
        <v>2149</v>
      </c>
      <c r="D787" s="1">
        <v>851909</v>
      </c>
      <c r="E787" s="1" t="s">
        <v>1063</v>
      </c>
      <c r="F787" s="1" t="s">
        <v>2143</v>
      </c>
      <c r="G787" s="3">
        <v>0.69391369381181045</v>
      </c>
      <c r="H787" s="1" t="s">
        <v>303</v>
      </c>
      <c r="I787" s="1" t="s">
        <v>1490</v>
      </c>
    </row>
    <row r="788" spans="2:9" x14ac:dyDescent="0.35">
      <c r="B788" s="1">
        <v>785</v>
      </c>
      <c r="C788" s="1" t="s">
        <v>2149</v>
      </c>
      <c r="D788" s="1">
        <v>861101</v>
      </c>
      <c r="E788" s="1" t="s">
        <v>1065</v>
      </c>
      <c r="F788" s="1" t="s">
        <v>2143</v>
      </c>
      <c r="G788" s="3" t="s">
        <v>1167</v>
      </c>
      <c r="I788" s="1" t="s">
        <v>1491</v>
      </c>
    </row>
    <row r="789" spans="2:9" x14ac:dyDescent="0.35">
      <c r="B789" s="1">
        <v>786</v>
      </c>
      <c r="C789" s="1" t="s">
        <v>2149</v>
      </c>
      <c r="D789" s="1">
        <v>861102</v>
      </c>
      <c r="E789" s="1" t="s">
        <v>1067</v>
      </c>
      <c r="F789" s="1" t="s">
        <v>2143</v>
      </c>
      <c r="G789" s="3">
        <v>1.4545296264485155</v>
      </c>
      <c r="H789" s="1" t="s">
        <v>303</v>
      </c>
      <c r="I789" s="1" t="s">
        <v>1492</v>
      </c>
    </row>
    <row r="790" spans="2:9" x14ac:dyDescent="0.35">
      <c r="B790" s="1">
        <v>787</v>
      </c>
      <c r="C790" s="1" t="s">
        <v>2149</v>
      </c>
      <c r="D790" s="1">
        <v>861103</v>
      </c>
      <c r="E790" s="1" t="s">
        <v>1069</v>
      </c>
      <c r="F790" s="1" t="s">
        <v>2143</v>
      </c>
      <c r="G790" s="3" t="s">
        <v>1167</v>
      </c>
      <c r="I790" s="1" t="s">
        <v>1493</v>
      </c>
    </row>
    <row r="791" spans="2:9" x14ac:dyDescent="0.35">
      <c r="B791" s="1">
        <v>788</v>
      </c>
      <c r="C791" s="1" t="s">
        <v>2149</v>
      </c>
      <c r="D791" s="1">
        <v>861104</v>
      </c>
      <c r="E791" s="1" t="s">
        <v>1071</v>
      </c>
      <c r="F791" s="1" t="s">
        <v>2143</v>
      </c>
      <c r="G791" s="3" t="s">
        <v>1167</v>
      </c>
      <c r="I791" s="1" t="s">
        <v>1494</v>
      </c>
    </row>
    <row r="792" spans="2:9" x14ac:dyDescent="0.35">
      <c r="B792" s="1">
        <v>789</v>
      </c>
      <c r="C792" s="1" t="s">
        <v>2149</v>
      </c>
      <c r="D792" s="1">
        <v>861105</v>
      </c>
      <c r="E792" s="1" t="s">
        <v>1073</v>
      </c>
      <c r="F792" s="1" t="s">
        <v>2143</v>
      </c>
      <c r="G792" s="3" t="s">
        <v>1167</v>
      </c>
      <c r="I792" s="1" t="s">
        <v>1495</v>
      </c>
    </row>
    <row r="793" spans="2:9" x14ac:dyDescent="0.35">
      <c r="B793" s="1">
        <v>790</v>
      </c>
      <c r="C793" s="1" t="s">
        <v>2149</v>
      </c>
      <c r="D793" s="1">
        <v>861109</v>
      </c>
      <c r="E793" s="1" t="s">
        <v>1075</v>
      </c>
      <c r="F793" s="1" t="s">
        <v>2143</v>
      </c>
      <c r="G793" s="3">
        <v>1.9104230126285755</v>
      </c>
      <c r="H793" s="1" t="s">
        <v>303</v>
      </c>
      <c r="I793" s="1" t="s">
        <v>1496</v>
      </c>
    </row>
    <row r="794" spans="2:9" x14ac:dyDescent="0.35">
      <c r="B794" s="1">
        <v>791</v>
      </c>
      <c r="C794" s="1" t="s">
        <v>2149</v>
      </c>
      <c r="D794" s="1">
        <v>861201</v>
      </c>
      <c r="E794" s="1" t="s">
        <v>1077</v>
      </c>
      <c r="F794" s="1" t="s">
        <v>2143</v>
      </c>
      <c r="G794" s="3" t="s">
        <v>1167</v>
      </c>
      <c r="I794" s="1" t="s">
        <v>1497</v>
      </c>
    </row>
    <row r="795" spans="2:9" x14ac:dyDescent="0.35">
      <c r="B795" s="1">
        <v>792</v>
      </c>
      <c r="C795" s="1" t="s">
        <v>2149</v>
      </c>
      <c r="D795" s="1">
        <v>861202</v>
      </c>
      <c r="E795" s="1" t="s">
        <v>1079</v>
      </c>
      <c r="F795" s="1" t="s">
        <v>2143</v>
      </c>
      <c r="G795" s="3" t="s">
        <v>1167</v>
      </c>
      <c r="I795" s="1" t="s">
        <v>1498</v>
      </c>
    </row>
    <row r="796" spans="2:9" x14ac:dyDescent="0.35">
      <c r="B796" s="1">
        <v>793</v>
      </c>
      <c r="C796" s="1" t="s">
        <v>2149</v>
      </c>
      <c r="D796" s="1">
        <v>861203</v>
      </c>
      <c r="E796" s="1" t="s">
        <v>1081</v>
      </c>
      <c r="F796" s="1" t="s">
        <v>2143</v>
      </c>
      <c r="G796" s="3" t="s">
        <v>1167</v>
      </c>
      <c r="I796" s="1" t="s">
        <v>1499</v>
      </c>
    </row>
    <row r="797" spans="2:9" x14ac:dyDescent="0.35">
      <c r="B797" s="1">
        <v>794</v>
      </c>
      <c r="C797" s="1" t="s">
        <v>2149</v>
      </c>
      <c r="D797" s="1">
        <v>861301</v>
      </c>
      <c r="E797" s="1" t="s">
        <v>1083</v>
      </c>
      <c r="F797" s="1" t="s">
        <v>2143</v>
      </c>
      <c r="G797" s="3" t="s">
        <v>1167</v>
      </c>
      <c r="I797" s="1" t="s">
        <v>1500</v>
      </c>
    </row>
    <row r="798" spans="2:9" x14ac:dyDescent="0.35">
      <c r="B798" s="1">
        <v>795</v>
      </c>
      <c r="C798" s="1" t="s">
        <v>2149</v>
      </c>
      <c r="D798" s="1">
        <v>861401</v>
      </c>
      <c r="E798" s="1" t="s">
        <v>1085</v>
      </c>
      <c r="F798" s="1" t="s">
        <v>2143</v>
      </c>
      <c r="G798" s="3">
        <v>2.3046510600074455</v>
      </c>
      <c r="H798" s="1" t="s">
        <v>303</v>
      </c>
      <c r="I798" s="1" t="s">
        <v>1501</v>
      </c>
    </row>
    <row r="799" spans="2:9" x14ac:dyDescent="0.35">
      <c r="B799" s="1">
        <v>796</v>
      </c>
      <c r="C799" s="1" t="s">
        <v>2149</v>
      </c>
      <c r="D799" s="1">
        <v>861402</v>
      </c>
      <c r="E799" s="1" t="s">
        <v>1087</v>
      </c>
      <c r="F799" s="1" t="s">
        <v>2143</v>
      </c>
      <c r="G799" s="3" t="s">
        <v>1167</v>
      </c>
      <c r="I799" s="1" t="s">
        <v>1502</v>
      </c>
    </row>
    <row r="800" spans="2:9" x14ac:dyDescent="0.35">
      <c r="B800" s="1">
        <v>797</v>
      </c>
      <c r="C800" s="1" t="s">
        <v>2149</v>
      </c>
      <c r="D800" s="1">
        <v>861403</v>
      </c>
      <c r="E800" s="1" t="s">
        <v>1089</v>
      </c>
      <c r="F800" s="1" t="s">
        <v>2143</v>
      </c>
      <c r="G800" s="3">
        <v>1.2117455303747484</v>
      </c>
      <c r="H800" s="1" t="s">
        <v>303</v>
      </c>
      <c r="I800" s="1" t="s">
        <v>1503</v>
      </c>
    </row>
    <row r="801" spans="2:9" x14ac:dyDescent="0.35">
      <c r="B801" s="1">
        <v>798</v>
      </c>
      <c r="C801" s="1" t="s">
        <v>2149</v>
      </c>
      <c r="D801" s="1">
        <v>861404</v>
      </c>
      <c r="E801" s="1" t="s">
        <v>1091</v>
      </c>
      <c r="F801" s="1" t="s">
        <v>2143</v>
      </c>
      <c r="G801" s="3" t="s">
        <v>1167</v>
      </c>
      <c r="I801" s="1" t="s">
        <v>1504</v>
      </c>
    </row>
    <row r="802" spans="2:9" x14ac:dyDescent="0.35">
      <c r="B802" s="1">
        <v>799</v>
      </c>
      <c r="C802" s="1" t="s">
        <v>2149</v>
      </c>
      <c r="D802" s="1">
        <v>861409</v>
      </c>
      <c r="E802" s="1" t="s">
        <v>1093</v>
      </c>
      <c r="F802" s="1" t="s">
        <v>2143</v>
      </c>
      <c r="G802" s="3">
        <v>1.833035741123421</v>
      </c>
      <c r="H802" s="1" t="s">
        <v>303</v>
      </c>
      <c r="I802" s="1" t="s">
        <v>1505</v>
      </c>
    </row>
    <row r="803" spans="2:9" x14ac:dyDescent="0.35">
      <c r="B803" s="1">
        <v>800</v>
      </c>
      <c r="C803" s="1" t="s">
        <v>2149</v>
      </c>
      <c r="D803" s="1">
        <v>861901</v>
      </c>
      <c r="E803" s="1" t="s">
        <v>1095</v>
      </c>
      <c r="F803" s="1" t="s">
        <v>2143</v>
      </c>
      <c r="G803" s="3">
        <v>1.4591173509334356</v>
      </c>
      <c r="H803" s="1" t="s">
        <v>303</v>
      </c>
      <c r="I803" s="1" t="s">
        <v>1506</v>
      </c>
    </row>
    <row r="804" spans="2:9" x14ac:dyDescent="0.35">
      <c r="B804" s="1">
        <v>801</v>
      </c>
      <c r="C804" s="1" t="s">
        <v>2149</v>
      </c>
      <c r="D804" s="1">
        <v>861902</v>
      </c>
      <c r="E804" s="1" t="s">
        <v>1097</v>
      </c>
      <c r="F804" s="1" t="s">
        <v>2143</v>
      </c>
      <c r="G804" s="3">
        <v>2.7848741842866653</v>
      </c>
      <c r="H804" s="1" t="s">
        <v>303</v>
      </c>
      <c r="I804" s="1" t="s">
        <v>1507</v>
      </c>
    </row>
    <row r="805" spans="2:9" x14ac:dyDescent="0.35">
      <c r="B805" s="1">
        <v>802</v>
      </c>
      <c r="C805" s="1" t="s">
        <v>2149</v>
      </c>
      <c r="D805" s="1">
        <v>861903</v>
      </c>
      <c r="E805" s="1" t="s">
        <v>1099</v>
      </c>
      <c r="F805" s="1" t="s">
        <v>2143</v>
      </c>
      <c r="G805" s="3">
        <v>2.1862055797568982</v>
      </c>
      <c r="H805" s="1" t="s">
        <v>303</v>
      </c>
      <c r="I805" s="1" t="s">
        <v>1508</v>
      </c>
    </row>
    <row r="806" spans="2:9" x14ac:dyDescent="0.35">
      <c r="B806" s="1">
        <v>803</v>
      </c>
      <c r="C806" s="1" t="s">
        <v>2149</v>
      </c>
      <c r="D806" s="1">
        <v>861904</v>
      </c>
      <c r="E806" s="1" t="s">
        <v>1101</v>
      </c>
      <c r="F806" s="1" t="s">
        <v>2143</v>
      </c>
      <c r="G806" s="3">
        <v>1.2524281821961005</v>
      </c>
      <c r="H806" s="1" t="s">
        <v>303</v>
      </c>
      <c r="I806" s="1" t="s">
        <v>1509</v>
      </c>
    </row>
    <row r="807" spans="2:9" x14ac:dyDescent="0.35">
      <c r="B807" s="1">
        <v>804</v>
      </c>
      <c r="C807" s="1" t="s">
        <v>2149</v>
      </c>
      <c r="D807" s="1">
        <v>861909</v>
      </c>
      <c r="E807" s="1" t="s">
        <v>1103</v>
      </c>
      <c r="F807" s="1" t="s">
        <v>2143</v>
      </c>
      <c r="G807" s="3">
        <v>1.2850186746655852</v>
      </c>
      <c r="H807" s="1" t="s">
        <v>303</v>
      </c>
      <c r="I807" s="1" t="s">
        <v>1510</v>
      </c>
    </row>
    <row r="808" spans="2:9" x14ac:dyDescent="0.35">
      <c r="B808" s="1">
        <v>805</v>
      </c>
      <c r="C808" s="1" t="s">
        <v>2149</v>
      </c>
      <c r="D808" s="1">
        <v>890000</v>
      </c>
      <c r="E808" s="1" t="s">
        <v>1105</v>
      </c>
      <c r="F808" s="1" t="s">
        <v>2143</v>
      </c>
      <c r="G808" s="3">
        <v>5.4030343955960518</v>
      </c>
      <c r="H808" s="1" t="s">
        <v>303</v>
      </c>
      <c r="I808" s="1" t="s">
        <v>1511</v>
      </c>
    </row>
    <row r="809" spans="2:9" x14ac:dyDescent="0.35">
      <c r="B809" s="1">
        <v>806</v>
      </c>
      <c r="C809" s="1" t="s">
        <v>2149</v>
      </c>
      <c r="D809" s="1">
        <v>900000</v>
      </c>
      <c r="E809" s="1" t="s">
        <v>1107</v>
      </c>
      <c r="F809" s="1" t="s">
        <v>2143</v>
      </c>
      <c r="G809" s="3">
        <v>3.1915610806216295</v>
      </c>
      <c r="H809" s="1" t="s">
        <v>303</v>
      </c>
      <c r="I809" s="1" t="s">
        <v>1512</v>
      </c>
    </row>
    <row r="810" spans="2:9" x14ac:dyDescent="0.35">
      <c r="G810" s="3"/>
    </row>
    <row r="811" spans="2:9" x14ac:dyDescent="0.35">
      <c r="G811" s="3"/>
    </row>
    <row r="812" spans="2:9" x14ac:dyDescent="0.35">
      <c r="G812" s="3"/>
    </row>
    <row r="813" spans="2:9" x14ac:dyDescent="0.35">
      <c r="G813" s="3"/>
    </row>
    <row r="814" spans="2:9" x14ac:dyDescent="0.35">
      <c r="G814" s="3"/>
    </row>
    <row r="815" spans="2:9" x14ac:dyDescent="0.35">
      <c r="G815" s="3"/>
    </row>
    <row r="816" spans="2:9" x14ac:dyDescent="0.35">
      <c r="G816" s="3"/>
    </row>
    <row r="817" spans="7:7" x14ac:dyDescent="0.35">
      <c r="G817" s="3"/>
    </row>
    <row r="818" spans="7:7" x14ac:dyDescent="0.35">
      <c r="G818" s="3"/>
    </row>
    <row r="819" spans="7:7" x14ac:dyDescent="0.35">
      <c r="G819" s="3"/>
    </row>
    <row r="820" spans="7:7" x14ac:dyDescent="0.35">
      <c r="G820" s="3"/>
    </row>
    <row r="821" spans="7:7" x14ac:dyDescent="0.35">
      <c r="G821" s="3"/>
    </row>
    <row r="822" spans="7:7" x14ac:dyDescent="0.35">
      <c r="G822" s="3"/>
    </row>
    <row r="823" spans="7:7" x14ac:dyDescent="0.35">
      <c r="G823" s="3"/>
    </row>
    <row r="824" spans="7:7" x14ac:dyDescent="0.35">
      <c r="G824" s="3"/>
    </row>
    <row r="825" spans="7:7" x14ac:dyDescent="0.35">
      <c r="G825" s="3"/>
    </row>
    <row r="826" spans="7:7" x14ac:dyDescent="0.35">
      <c r="G826" s="3"/>
    </row>
    <row r="827" spans="7:7" x14ac:dyDescent="0.35">
      <c r="G827" s="3"/>
    </row>
    <row r="828" spans="7:7" x14ac:dyDescent="0.35">
      <c r="G828" s="3"/>
    </row>
    <row r="829" spans="7:7" x14ac:dyDescent="0.35">
      <c r="G829" s="3"/>
    </row>
    <row r="830" spans="7:7" x14ac:dyDescent="0.35">
      <c r="G830" s="3"/>
    </row>
    <row r="831" spans="7:7" x14ac:dyDescent="0.35">
      <c r="G831" s="3"/>
    </row>
    <row r="832" spans="7:7" x14ac:dyDescent="0.35">
      <c r="G832" s="3"/>
    </row>
    <row r="833" spans="7:7" x14ac:dyDescent="0.35">
      <c r="G833" s="3"/>
    </row>
    <row r="834" spans="7:7" x14ac:dyDescent="0.35">
      <c r="G834" s="3"/>
    </row>
    <row r="835" spans="7:7" x14ac:dyDescent="0.35">
      <c r="G835" s="3"/>
    </row>
    <row r="836" spans="7:7" x14ac:dyDescent="0.35">
      <c r="G836" s="3"/>
    </row>
    <row r="837" spans="7:7" x14ac:dyDescent="0.35">
      <c r="G837" s="3"/>
    </row>
    <row r="838" spans="7:7" x14ac:dyDescent="0.35">
      <c r="G838" s="3"/>
    </row>
    <row r="839" spans="7:7" x14ac:dyDescent="0.35">
      <c r="G839" s="3"/>
    </row>
    <row r="840" spans="7:7" x14ac:dyDescent="0.35">
      <c r="G840" s="3"/>
    </row>
    <row r="841" spans="7:7" x14ac:dyDescent="0.35">
      <c r="G841" s="3"/>
    </row>
    <row r="842" spans="7:7" x14ac:dyDescent="0.35">
      <c r="G842" s="3"/>
    </row>
    <row r="843" spans="7:7" x14ac:dyDescent="0.35">
      <c r="G843" s="3"/>
    </row>
    <row r="844" spans="7:7" x14ac:dyDescent="0.35">
      <c r="G844" s="3"/>
    </row>
    <row r="845" spans="7:7" x14ac:dyDescent="0.35">
      <c r="G845" s="3"/>
    </row>
    <row r="846" spans="7:7" x14ac:dyDescent="0.35">
      <c r="G846" s="3"/>
    </row>
    <row r="847" spans="7:7" x14ac:dyDescent="0.35">
      <c r="G847" s="3"/>
    </row>
    <row r="848" spans="7:7" x14ac:dyDescent="0.35">
      <c r="G848" s="3"/>
    </row>
    <row r="849" spans="7:7" x14ac:dyDescent="0.35">
      <c r="G849" s="3"/>
    </row>
    <row r="850" spans="7:7" x14ac:dyDescent="0.35">
      <c r="G850" s="3"/>
    </row>
    <row r="851" spans="7:7" x14ac:dyDescent="0.35">
      <c r="G851" s="3"/>
    </row>
    <row r="852" spans="7:7" x14ac:dyDescent="0.35">
      <c r="G852" s="3"/>
    </row>
    <row r="853" spans="7:7" x14ac:dyDescent="0.35">
      <c r="G853" s="3"/>
    </row>
    <row r="854" spans="7:7" x14ac:dyDescent="0.35">
      <c r="G854" s="3"/>
    </row>
    <row r="855" spans="7:7" x14ac:dyDescent="0.35">
      <c r="G855" s="3"/>
    </row>
    <row r="856" spans="7:7" x14ac:dyDescent="0.35">
      <c r="G856" s="3"/>
    </row>
    <row r="857" spans="7:7" x14ac:dyDescent="0.35">
      <c r="G857" s="3"/>
    </row>
    <row r="858" spans="7:7" x14ac:dyDescent="0.35">
      <c r="G858" s="3"/>
    </row>
    <row r="859" spans="7:7" x14ac:dyDescent="0.35">
      <c r="G859" s="3"/>
    </row>
    <row r="860" spans="7:7" x14ac:dyDescent="0.35">
      <c r="G860" s="3"/>
    </row>
    <row r="861" spans="7:7" x14ac:dyDescent="0.35">
      <c r="G861" s="3"/>
    </row>
    <row r="862" spans="7:7" x14ac:dyDescent="0.35">
      <c r="G862" s="3"/>
    </row>
    <row r="863" spans="7:7" x14ac:dyDescent="0.35">
      <c r="G863" s="3"/>
    </row>
    <row r="864" spans="7:7" x14ac:dyDescent="0.35">
      <c r="G864" s="3"/>
    </row>
    <row r="865" spans="7:7" x14ac:dyDescent="0.35">
      <c r="G865" s="3"/>
    </row>
    <row r="866" spans="7:7" x14ac:dyDescent="0.35">
      <c r="G866" s="3"/>
    </row>
    <row r="867" spans="7:7" x14ac:dyDescent="0.35">
      <c r="G867" s="3"/>
    </row>
    <row r="868" spans="7:7" x14ac:dyDescent="0.35">
      <c r="G868" s="3"/>
    </row>
    <row r="869" spans="7:7" x14ac:dyDescent="0.35">
      <c r="G869" s="3"/>
    </row>
    <row r="870" spans="7:7" x14ac:dyDescent="0.35">
      <c r="G870" s="3"/>
    </row>
    <row r="871" spans="7:7" x14ac:dyDescent="0.35">
      <c r="G871" s="3"/>
    </row>
    <row r="872" spans="7:7" x14ac:dyDescent="0.35">
      <c r="G872" s="3"/>
    </row>
    <row r="873" spans="7:7" x14ac:dyDescent="0.35">
      <c r="G873" s="3"/>
    </row>
    <row r="874" spans="7:7" x14ac:dyDescent="0.35">
      <c r="G874" s="3"/>
    </row>
    <row r="875" spans="7:7" x14ac:dyDescent="0.35">
      <c r="G875" s="3"/>
    </row>
    <row r="876" spans="7:7" x14ac:dyDescent="0.35">
      <c r="G876" s="3"/>
    </row>
    <row r="877" spans="7:7" x14ac:dyDescent="0.35">
      <c r="G877" s="3"/>
    </row>
    <row r="878" spans="7:7" x14ac:dyDescent="0.35">
      <c r="G878" s="3"/>
    </row>
    <row r="879" spans="7:7" x14ac:dyDescent="0.35">
      <c r="G879" s="3"/>
    </row>
    <row r="880" spans="7:7" x14ac:dyDescent="0.35">
      <c r="G880" s="3"/>
    </row>
    <row r="881" spans="7:7" x14ac:dyDescent="0.35">
      <c r="G881" s="3"/>
    </row>
    <row r="882" spans="7:7" x14ac:dyDescent="0.35">
      <c r="G882" s="3"/>
    </row>
    <row r="883" spans="7:7" x14ac:dyDescent="0.35">
      <c r="G883" s="3"/>
    </row>
    <row r="884" spans="7:7" x14ac:dyDescent="0.35">
      <c r="G884" s="3"/>
    </row>
    <row r="885" spans="7:7" x14ac:dyDescent="0.35">
      <c r="G885" s="3"/>
    </row>
    <row r="886" spans="7:7" x14ac:dyDescent="0.35">
      <c r="G886" s="3"/>
    </row>
    <row r="887" spans="7:7" x14ac:dyDescent="0.35">
      <c r="G887" s="3"/>
    </row>
    <row r="888" spans="7:7" x14ac:dyDescent="0.35">
      <c r="G888" s="3"/>
    </row>
    <row r="889" spans="7:7" x14ac:dyDescent="0.35">
      <c r="G889" s="3"/>
    </row>
    <row r="890" spans="7:7" x14ac:dyDescent="0.35">
      <c r="G890" s="3"/>
    </row>
    <row r="891" spans="7:7" x14ac:dyDescent="0.35">
      <c r="G891" s="3"/>
    </row>
    <row r="892" spans="7:7" x14ac:dyDescent="0.35">
      <c r="G892" s="3"/>
    </row>
    <row r="893" spans="7:7" x14ac:dyDescent="0.35">
      <c r="G893" s="3"/>
    </row>
    <row r="894" spans="7:7" x14ac:dyDescent="0.35">
      <c r="G894" s="3"/>
    </row>
    <row r="895" spans="7:7" x14ac:dyDescent="0.35">
      <c r="G895" s="3"/>
    </row>
    <row r="896" spans="7:7" x14ac:dyDescent="0.35">
      <c r="G896" s="3"/>
    </row>
    <row r="897" spans="7:7" x14ac:dyDescent="0.35">
      <c r="G897" s="3"/>
    </row>
    <row r="898" spans="7:7" x14ac:dyDescent="0.35">
      <c r="G898" s="3"/>
    </row>
    <row r="899" spans="7:7" x14ac:dyDescent="0.35">
      <c r="G899" s="3"/>
    </row>
    <row r="900" spans="7:7" x14ac:dyDescent="0.35">
      <c r="G900" s="3"/>
    </row>
    <row r="901" spans="7:7" x14ac:dyDescent="0.35">
      <c r="G901" s="3"/>
    </row>
    <row r="902" spans="7:7" x14ac:dyDescent="0.35">
      <c r="G902" s="3"/>
    </row>
    <row r="903" spans="7:7" x14ac:dyDescent="0.35">
      <c r="G903" s="3"/>
    </row>
    <row r="904" spans="7:7" x14ac:dyDescent="0.35">
      <c r="G904" s="3"/>
    </row>
    <row r="905" spans="7:7" x14ac:dyDescent="0.35">
      <c r="G905" s="3"/>
    </row>
    <row r="906" spans="7:7" x14ac:dyDescent="0.35">
      <c r="G906" s="3"/>
    </row>
    <row r="907" spans="7:7" x14ac:dyDescent="0.35">
      <c r="G907" s="3"/>
    </row>
    <row r="908" spans="7:7" x14ac:dyDescent="0.35">
      <c r="G908" s="3"/>
    </row>
    <row r="909" spans="7:7" x14ac:dyDescent="0.35">
      <c r="G909" s="3"/>
    </row>
    <row r="910" spans="7:7" x14ac:dyDescent="0.35">
      <c r="G910" s="3"/>
    </row>
    <row r="911" spans="7:7" x14ac:dyDescent="0.35">
      <c r="G911" s="3"/>
    </row>
    <row r="912" spans="7:7" x14ac:dyDescent="0.35">
      <c r="G912" s="3"/>
    </row>
    <row r="913" spans="7:7" x14ac:dyDescent="0.35">
      <c r="G913" s="3"/>
    </row>
    <row r="914" spans="7:7" x14ac:dyDescent="0.35">
      <c r="G914" s="3"/>
    </row>
    <row r="915" spans="7:7" x14ac:dyDescent="0.35">
      <c r="G915" s="3"/>
    </row>
    <row r="916" spans="7:7" x14ac:dyDescent="0.35">
      <c r="G916" s="3"/>
    </row>
    <row r="917" spans="7:7" x14ac:dyDescent="0.35">
      <c r="G917" s="3"/>
    </row>
    <row r="918" spans="7:7" x14ac:dyDescent="0.35">
      <c r="G918" s="3"/>
    </row>
    <row r="919" spans="7:7" x14ac:dyDescent="0.35">
      <c r="G919" s="3"/>
    </row>
    <row r="920" spans="7:7" x14ac:dyDescent="0.35">
      <c r="G920" s="3"/>
    </row>
    <row r="921" spans="7:7" x14ac:dyDescent="0.35">
      <c r="G921" s="3"/>
    </row>
    <row r="922" spans="7:7" x14ac:dyDescent="0.35">
      <c r="G922" s="3"/>
    </row>
    <row r="923" spans="7:7" x14ac:dyDescent="0.35">
      <c r="G923" s="3"/>
    </row>
    <row r="924" spans="7:7" x14ac:dyDescent="0.35">
      <c r="G924" s="3"/>
    </row>
    <row r="925" spans="7:7" x14ac:dyDescent="0.35">
      <c r="G925" s="3"/>
    </row>
    <row r="926" spans="7:7" x14ac:dyDescent="0.35">
      <c r="G926" s="3"/>
    </row>
    <row r="927" spans="7:7" x14ac:dyDescent="0.35">
      <c r="G927" s="3"/>
    </row>
    <row r="928" spans="7:7" x14ac:dyDescent="0.35">
      <c r="G928" s="3"/>
    </row>
    <row r="929" spans="7:7" x14ac:dyDescent="0.35">
      <c r="G929" s="3"/>
    </row>
    <row r="930" spans="7:7" x14ac:dyDescent="0.35">
      <c r="G930" s="3"/>
    </row>
    <row r="931" spans="7:7" x14ac:dyDescent="0.35">
      <c r="G931" s="3"/>
    </row>
    <row r="932" spans="7:7" x14ac:dyDescent="0.35">
      <c r="G932" s="3"/>
    </row>
    <row r="933" spans="7:7" x14ac:dyDescent="0.35">
      <c r="G933" s="3"/>
    </row>
    <row r="934" spans="7:7" x14ac:dyDescent="0.35">
      <c r="G934" s="3"/>
    </row>
    <row r="935" spans="7:7" x14ac:dyDescent="0.35">
      <c r="G935" s="3"/>
    </row>
    <row r="936" spans="7:7" x14ac:dyDescent="0.35">
      <c r="G936" s="3"/>
    </row>
    <row r="937" spans="7:7" x14ac:dyDescent="0.35">
      <c r="G937" s="3"/>
    </row>
    <row r="938" spans="7:7" x14ac:dyDescent="0.35">
      <c r="G938" s="3"/>
    </row>
    <row r="939" spans="7:7" x14ac:dyDescent="0.35">
      <c r="G939" s="3"/>
    </row>
    <row r="940" spans="7:7" x14ac:dyDescent="0.35">
      <c r="G940" s="3"/>
    </row>
    <row r="941" spans="7:7" x14ac:dyDescent="0.35">
      <c r="G941" s="3"/>
    </row>
    <row r="942" spans="7:7" x14ac:dyDescent="0.35">
      <c r="G942" s="3"/>
    </row>
    <row r="943" spans="7:7" x14ac:dyDescent="0.35">
      <c r="G943" s="3"/>
    </row>
    <row r="944" spans="7:7" x14ac:dyDescent="0.35">
      <c r="G944" s="3"/>
    </row>
    <row r="945" spans="7:7" x14ac:dyDescent="0.35">
      <c r="G945" s="3"/>
    </row>
    <row r="946" spans="7:7" x14ac:dyDescent="0.35">
      <c r="G946" s="3"/>
    </row>
    <row r="947" spans="7:7" x14ac:dyDescent="0.35">
      <c r="G947" s="3"/>
    </row>
    <row r="948" spans="7:7" x14ac:dyDescent="0.35">
      <c r="G948" s="3"/>
    </row>
    <row r="949" spans="7:7" x14ac:dyDescent="0.35">
      <c r="G949" s="3"/>
    </row>
    <row r="950" spans="7:7" x14ac:dyDescent="0.35">
      <c r="G950" s="3"/>
    </row>
    <row r="951" spans="7:7" x14ac:dyDescent="0.35">
      <c r="G951" s="3"/>
    </row>
    <row r="952" spans="7:7" x14ac:dyDescent="0.35">
      <c r="G952" s="3"/>
    </row>
    <row r="953" spans="7:7" x14ac:dyDescent="0.35">
      <c r="G953" s="3"/>
    </row>
    <row r="954" spans="7:7" x14ac:dyDescent="0.35">
      <c r="G954" s="3"/>
    </row>
    <row r="955" spans="7:7" x14ac:dyDescent="0.35">
      <c r="G955" s="3"/>
    </row>
    <row r="956" spans="7:7" x14ac:dyDescent="0.35">
      <c r="G956" s="3"/>
    </row>
    <row r="957" spans="7:7" x14ac:dyDescent="0.35">
      <c r="G957" s="3"/>
    </row>
    <row r="958" spans="7:7" x14ac:dyDescent="0.35">
      <c r="G958" s="3"/>
    </row>
    <row r="959" spans="7:7" x14ac:dyDescent="0.35">
      <c r="G959" s="3"/>
    </row>
    <row r="960" spans="7:7" x14ac:dyDescent="0.35">
      <c r="G960" s="3"/>
    </row>
    <row r="961" spans="7:7" x14ac:dyDescent="0.35">
      <c r="G961" s="3"/>
    </row>
    <row r="962" spans="7:7" x14ac:dyDescent="0.35">
      <c r="G962" s="3"/>
    </row>
    <row r="963" spans="7:7" x14ac:dyDescent="0.35">
      <c r="G963" s="3"/>
    </row>
    <row r="964" spans="7:7" x14ac:dyDescent="0.35">
      <c r="G964" s="3"/>
    </row>
    <row r="965" spans="7:7" x14ac:dyDescent="0.35">
      <c r="G965" s="3"/>
    </row>
    <row r="966" spans="7:7" x14ac:dyDescent="0.35">
      <c r="G966" s="3"/>
    </row>
    <row r="967" spans="7:7" x14ac:dyDescent="0.35">
      <c r="G967" s="3"/>
    </row>
    <row r="968" spans="7:7" x14ac:dyDescent="0.35">
      <c r="G968" s="3"/>
    </row>
    <row r="969" spans="7:7" x14ac:dyDescent="0.35">
      <c r="G969" s="3"/>
    </row>
    <row r="970" spans="7:7" x14ac:dyDescent="0.35">
      <c r="G970" s="3"/>
    </row>
    <row r="971" spans="7:7" x14ac:dyDescent="0.35">
      <c r="G971" s="3"/>
    </row>
    <row r="972" spans="7:7" x14ac:dyDescent="0.35">
      <c r="G972" s="3"/>
    </row>
    <row r="973" spans="7:7" x14ac:dyDescent="0.35">
      <c r="G973" s="3"/>
    </row>
    <row r="974" spans="7:7" x14ac:dyDescent="0.35">
      <c r="G974" s="3"/>
    </row>
    <row r="975" spans="7:7" x14ac:dyDescent="0.35">
      <c r="G975" s="3"/>
    </row>
    <row r="976" spans="7:7" x14ac:dyDescent="0.35">
      <c r="G976" s="3"/>
    </row>
    <row r="977" spans="7:7" x14ac:dyDescent="0.35">
      <c r="G977" s="3"/>
    </row>
    <row r="978" spans="7:7" x14ac:dyDescent="0.35">
      <c r="G978" s="3"/>
    </row>
    <row r="979" spans="7:7" x14ac:dyDescent="0.35">
      <c r="G979" s="3"/>
    </row>
    <row r="980" spans="7:7" x14ac:dyDescent="0.35">
      <c r="G980" s="3"/>
    </row>
    <row r="981" spans="7:7" x14ac:dyDescent="0.35">
      <c r="G981" s="3"/>
    </row>
    <row r="982" spans="7:7" x14ac:dyDescent="0.35">
      <c r="G982" s="3"/>
    </row>
    <row r="983" spans="7:7" x14ac:dyDescent="0.35">
      <c r="G983" s="3"/>
    </row>
    <row r="984" spans="7:7" x14ac:dyDescent="0.35">
      <c r="G984" s="3"/>
    </row>
    <row r="985" spans="7:7" x14ac:dyDescent="0.35">
      <c r="G985" s="3"/>
    </row>
    <row r="986" spans="7:7" x14ac:dyDescent="0.35">
      <c r="G986" s="3"/>
    </row>
    <row r="987" spans="7:7" x14ac:dyDescent="0.35">
      <c r="G987" s="3"/>
    </row>
    <row r="988" spans="7:7" x14ac:dyDescent="0.35">
      <c r="G988" s="3"/>
    </row>
    <row r="989" spans="7:7" x14ac:dyDescent="0.35">
      <c r="G989" s="3"/>
    </row>
    <row r="990" spans="7:7" x14ac:dyDescent="0.35">
      <c r="G990" s="3"/>
    </row>
    <row r="991" spans="7:7" x14ac:dyDescent="0.35">
      <c r="G991" s="3"/>
    </row>
    <row r="992" spans="7:7" x14ac:dyDescent="0.35">
      <c r="G992" s="3"/>
    </row>
    <row r="993" spans="7:7" x14ac:dyDescent="0.35">
      <c r="G993" s="3"/>
    </row>
    <row r="994" spans="7:7" x14ac:dyDescent="0.35">
      <c r="G994" s="3"/>
    </row>
    <row r="995" spans="7:7" x14ac:dyDescent="0.35">
      <c r="G995" s="3"/>
    </row>
    <row r="996" spans="7:7" x14ac:dyDescent="0.35">
      <c r="G996" s="3"/>
    </row>
    <row r="997" spans="7:7" x14ac:dyDescent="0.35">
      <c r="G997" s="3"/>
    </row>
    <row r="998" spans="7:7" x14ac:dyDescent="0.35">
      <c r="G998" s="3"/>
    </row>
    <row r="999" spans="7:7" x14ac:dyDescent="0.35">
      <c r="G999" s="3"/>
    </row>
    <row r="1000" spans="7:7" x14ac:dyDescent="0.35">
      <c r="G1000" s="3"/>
    </row>
    <row r="1001" spans="7:7" x14ac:dyDescent="0.35">
      <c r="G1001" s="3"/>
    </row>
    <row r="1002" spans="7:7" x14ac:dyDescent="0.35">
      <c r="G1002" s="3"/>
    </row>
    <row r="1003" spans="7:7" x14ac:dyDescent="0.35">
      <c r="G1003" s="3"/>
    </row>
    <row r="1004" spans="7:7" x14ac:dyDescent="0.35">
      <c r="G1004" s="3"/>
    </row>
    <row r="1005" spans="7:7" x14ac:dyDescent="0.35">
      <c r="G1005" s="3"/>
    </row>
    <row r="1006" spans="7:7" x14ac:dyDescent="0.35">
      <c r="G1006" s="3"/>
    </row>
    <row r="1007" spans="7:7" x14ac:dyDescent="0.35">
      <c r="G1007" s="3"/>
    </row>
    <row r="1008" spans="7:7" x14ac:dyDescent="0.35">
      <c r="G1008" s="3"/>
    </row>
    <row r="1009" spans="7:7" x14ac:dyDescent="0.35">
      <c r="G1009" s="3"/>
    </row>
    <row r="1010" spans="7:7" x14ac:dyDescent="0.35">
      <c r="G1010" s="3"/>
    </row>
    <row r="1011" spans="7:7" x14ac:dyDescent="0.35">
      <c r="G1011" s="3"/>
    </row>
    <row r="1012" spans="7:7" x14ac:dyDescent="0.35">
      <c r="G1012" s="3"/>
    </row>
    <row r="1013" spans="7:7" x14ac:dyDescent="0.35">
      <c r="G1013" s="3"/>
    </row>
    <row r="1014" spans="7:7" x14ac:dyDescent="0.35">
      <c r="G1014" s="3"/>
    </row>
    <row r="1015" spans="7:7" x14ac:dyDescent="0.35">
      <c r="G1015" s="3"/>
    </row>
    <row r="1016" spans="7:7" x14ac:dyDescent="0.35">
      <c r="G1016" s="3"/>
    </row>
    <row r="1017" spans="7:7" x14ac:dyDescent="0.35">
      <c r="G1017" s="3"/>
    </row>
    <row r="1018" spans="7:7" x14ac:dyDescent="0.35">
      <c r="G1018" s="3"/>
    </row>
    <row r="1019" spans="7:7" x14ac:dyDescent="0.35">
      <c r="G1019" s="3"/>
    </row>
    <row r="1020" spans="7:7" x14ac:dyDescent="0.35">
      <c r="G1020" s="3"/>
    </row>
    <row r="1021" spans="7:7" x14ac:dyDescent="0.35">
      <c r="G1021" s="3"/>
    </row>
    <row r="1022" spans="7:7" x14ac:dyDescent="0.35">
      <c r="G1022" s="3"/>
    </row>
    <row r="1023" spans="7:7" x14ac:dyDescent="0.35">
      <c r="G1023" s="3"/>
    </row>
    <row r="1024" spans="7:7" x14ac:dyDescent="0.35">
      <c r="G1024" s="3"/>
    </row>
    <row r="1025" spans="7:7" x14ac:dyDescent="0.35">
      <c r="G1025" s="3"/>
    </row>
    <row r="1026" spans="7:7" x14ac:dyDescent="0.35">
      <c r="G1026" s="3"/>
    </row>
    <row r="1027" spans="7:7" x14ac:dyDescent="0.35">
      <c r="G1027" s="3"/>
    </row>
    <row r="1028" spans="7:7" x14ac:dyDescent="0.35">
      <c r="G1028" s="3"/>
    </row>
    <row r="1029" spans="7:7" x14ac:dyDescent="0.35">
      <c r="G1029" s="3"/>
    </row>
    <row r="1030" spans="7:7" x14ac:dyDescent="0.35">
      <c r="G1030" s="3"/>
    </row>
    <row r="1031" spans="7:7" x14ac:dyDescent="0.35">
      <c r="G1031" s="3"/>
    </row>
    <row r="1032" spans="7:7" x14ac:dyDescent="0.35">
      <c r="G1032" s="3"/>
    </row>
    <row r="1033" spans="7:7" x14ac:dyDescent="0.35">
      <c r="G1033" s="3"/>
    </row>
    <row r="1034" spans="7:7" x14ac:dyDescent="0.35">
      <c r="G1034" s="3"/>
    </row>
    <row r="1035" spans="7:7" x14ac:dyDescent="0.35">
      <c r="G1035" s="3"/>
    </row>
    <row r="1036" spans="7:7" x14ac:dyDescent="0.35">
      <c r="G1036" s="3"/>
    </row>
    <row r="1037" spans="7:7" x14ac:dyDescent="0.35">
      <c r="G1037" s="3"/>
    </row>
    <row r="1038" spans="7:7" x14ac:dyDescent="0.35">
      <c r="G1038" s="3"/>
    </row>
    <row r="1039" spans="7:7" x14ac:dyDescent="0.35">
      <c r="G1039" s="3"/>
    </row>
    <row r="1040" spans="7:7" x14ac:dyDescent="0.35">
      <c r="G1040" s="3"/>
    </row>
    <row r="1041" spans="7:7" x14ac:dyDescent="0.35">
      <c r="G1041" s="3"/>
    </row>
    <row r="1042" spans="7:7" x14ac:dyDescent="0.35">
      <c r="G1042" s="3"/>
    </row>
    <row r="1043" spans="7:7" x14ac:dyDescent="0.35">
      <c r="G1043" s="3"/>
    </row>
    <row r="1044" spans="7:7" x14ac:dyDescent="0.35">
      <c r="G1044" s="3"/>
    </row>
    <row r="1045" spans="7:7" x14ac:dyDescent="0.35">
      <c r="G1045" s="3"/>
    </row>
    <row r="1046" spans="7:7" x14ac:dyDescent="0.35">
      <c r="G1046" s="3"/>
    </row>
    <row r="1047" spans="7:7" x14ac:dyDescent="0.35">
      <c r="G1047" s="3"/>
    </row>
    <row r="1048" spans="7:7" x14ac:dyDescent="0.35">
      <c r="G1048" s="3"/>
    </row>
    <row r="1049" spans="7:7" x14ac:dyDescent="0.35">
      <c r="G1049" s="3"/>
    </row>
    <row r="1050" spans="7:7" x14ac:dyDescent="0.35">
      <c r="G1050" s="3"/>
    </row>
    <row r="1051" spans="7:7" x14ac:dyDescent="0.35">
      <c r="G1051" s="3"/>
    </row>
    <row r="1052" spans="7:7" x14ac:dyDescent="0.35">
      <c r="G1052" s="3"/>
    </row>
    <row r="1053" spans="7:7" x14ac:dyDescent="0.35">
      <c r="G1053" s="3"/>
    </row>
    <row r="1054" spans="7:7" x14ac:dyDescent="0.35">
      <c r="G1054" s="3"/>
    </row>
    <row r="1055" spans="7:7" x14ac:dyDescent="0.35">
      <c r="G1055" s="3"/>
    </row>
    <row r="1056" spans="7:7" x14ac:dyDescent="0.35">
      <c r="G1056" s="3"/>
    </row>
    <row r="1057" spans="7:7" x14ac:dyDescent="0.35">
      <c r="G1057" s="3"/>
    </row>
    <row r="1058" spans="7:7" x14ac:dyDescent="0.35">
      <c r="G1058" s="3"/>
    </row>
    <row r="1059" spans="7:7" x14ac:dyDescent="0.35">
      <c r="G1059" s="3"/>
    </row>
    <row r="1060" spans="7:7" x14ac:dyDescent="0.35">
      <c r="G1060" s="3"/>
    </row>
    <row r="1061" spans="7:7" x14ac:dyDescent="0.35">
      <c r="G1061" s="3"/>
    </row>
    <row r="1062" spans="7:7" x14ac:dyDescent="0.35">
      <c r="G1062" s="3"/>
    </row>
    <row r="1063" spans="7:7" x14ac:dyDescent="0.35">
      <c r="G1063" s="3"/>
    </row>
    <row r="1064" spans="7:7" x14ac:dyDescent="0.35">
      <c r="G1064" s="3"/>
    </row>
    <row r="1065" spans="7:7" x14ac:dyDescent="0.35">
      <c r="G1065" s="3"/>
    </row>
    <row r="1066" spans="7:7" x14ac:dyDescent="0.35">
      <c r="G1066" s="3"/>
    </row>
    <row r="1067" spans="7:7" x14ac:dyDescent="0.35">
      <c r="G1067" s="3"/>
    </row>
    <row r="1068" spans="7:7" x14ac:dyDescent="0.35">
      <c r="G1068" s="3"/>
    </row>
    <row r="1069" spans="7:7" x14ac:dyDescent="0.35">
      <c r="G1069" s="3"/>
    </row>
    <row r="1070" spans="7:7" x14ac:dyDescent="0.35">
      <c r="G1070" s="3"/>
    </row>
    <row r="1071" spans="7:7" x14ac:dyDescent="0.35">
      <c r="G1071" s="3"/>
    </row>
    <row r="1072" spans="7:7" x14ac:dyDescent="0.35">
      <c r="G1072" s="3"/>
    </row>
    <row r="1073" spans="7:7" x14ac:dyDescent="0.35">
      <c r="G1073" s="3"/>
    </row>
    <row r="1074" spans="7:7" x14ac:dyDescent="0.35">
      <c r="G1074" s="3"/>
    </row>
    <row r="1075" spans="7:7" x14ac:dyDescent="0.35">
      <c r="G1075" s="3"/>
    </row>
    <row r="1076" spans="7:7" x14ac:dyDescent="0.35">
      <c r="G1076" s="3"/>
    </row>
    <row r="1077" spans="7:7" x14ac:dyDescent="0.35">
      <c r="G1077" s="3"/>
    </row>
    <row r="1078" spans="7:7" x14ac:dyDescent="0.35">
      <c r="G1078" s="3"/>
    </row>
    <row r="1079" spans="7:7" x14ac:dyDescent="0.35">
      <c r="G1079" s="3"/>
    </row>
    <row r="1080" spans="7:7" x14ac:dyDescent="0.35">
      <c r="G1080" s="3"/>
    </row>
    <row r="1081" spans="7:7" x14ac:dyDescent="0.35">
      <c r="G1081" s="3"/>
    </row>
    <row r="1082" spans="7:7" x14ac:dyDescent="0.35">
      <c r="G1082" s="3"/>
    </row>
    <row r="1083" spans="7:7" x14ac:dyDescent="0.35">
      <c r="G1083" s="3"/>
    </row>
    <row r="1084" spans="7:7" x14ac:dyDescent="0.35">
      <c r="G1084" s="3"/>
    </row>
    <row r="1085" spans="7:7" x14ac:dyDescent="0.35">
      <c r="G1085" s="3"/>
    </row>
    <row r="1086" spans="7:7" x14ac:dyDescent="0.35">
      <c r="G1086" s="3"/>
    </row>
    <row r="1087" spans="7:7" x14ac:dyDescent="0.35">
      <c r="G1087" s="3"/>
    </row>
    <row r="1088" spans="7:7" x14ac:dyDescent="0.35">
      <c r="G1088" s="3"/>
    </row>
    <row r="1089" spans="7:7" x14ac:dyDescent="0.35">
      <c r="G1089" s="3"/>
    </row>
    <row r="1090" spans="7:7" x14ac:dyDescent="0.35">
      <c r="G1090" s="3"/>
    </row>
    <row r="1091" spans="7:7" x14ac:dyDescent="0.35">
      <c r="G1091" s="3"/>
    </row>
    <row r="1092" spans="7:7" x14ac:dyDescent="0.35">
      <c r="G1092" s="3"/>
    </row>
    <row r="1093" spans="7:7" x14ac:dyDescent="0.35">
      <c r="G1093" s="3"/>
    </row>
    <row r="1094" spans="7:7" x14ac:dyDescent="0.35">
      <c r="G1094" s="3"/>
    </row>
    <row r="1095" spans="7:7" x14ac:dyDescent="0.35">
      <c r="G1095" s="3"/>
    </row>
    <row r="1096" spans="7:7" x14ac:dyDescent="0.35">
      <c r="G1096" s="3"/>
    </row>
    <row r="1097" spans="7:7" x14ac:dyDescent="0.35">
      <c r="G1097" s="3"/>
    </row>
    <row r="1098" spans="7:7" x14ac:dyDescent="0.35">
      <c r="G1098" s="3"/>
    </row>
    <row r="1099" spans="7:7" x14ac:dyDescent="0.35">
      <c r="G1099" s="3"/>
    </row>
    <row r="1100" spans="7:7" x14ac:dyDescent="0.35">
      <c r="G1100" s="3"/>
    </row>
    <row r="1101" spans="7:7" x14ac:dyDescent="0.35">
      <c r="G1101" s="3"/>
    </row>
    <row r="1102" spans="7:7" x14ac:dyDescent="0.35">
      <c r="G1102" s="3"/>
    </row>
    <row r="1103" spans="7:7" x14ac:dyDescent="0.35">
      <c r="G1103" s="3"/>
    </row>
    <row r="1104" spans="7:7" x14ac:dyDescent="0.35">
      <c r="G1104" s="3"/>
    </row>
    <row r="1105" spans="7:7" x14ac:dyDescent="0.35">
      <c r="G1105" s="3"/>
    </row>
    <row r="1106" spans="7:7" x14ac:dyDescent="0.35">
      <c r="G1106" s="3"/>
    </row>
    <row r="1107" spans="7:7" x14ac:dyDescent="0.35">
      <c r="G1107" s="3"/>
    </row>
    <row r="1108" spans="7:7" x14ac:dyDescent="0.35">
      <c r="G1108" s="3"/>
    </row>
    <row r="1109" spans="7:7" x14ac:dyDescent="0.35">
      <c r="G1109" s="3"/>
    </row>
    <row r="1110" spans="7:7" x14ac:dyDescent="0.35">
      <c r="G1110" s="3"/>
    </row>
    <row r="1111" spans="7:7" x14ac:dyDescent="0.35">
      <c r="G1111" s="3"/>
    </row>
    <row r="1112" spans="7:7" x14ac:dyDescent="0.35">
      <c r="G1112" s="3"/>
    </row>
    <row r="1113" spans="7:7" x14ac:dyDescent="0.35">
      <c r="G1113" s="3"/>
    </row>
    <row r="1114" spans="7:7" x14ac:dyDescent="0.35">
      <c r="G1114" s="3"/>
    </row>
    <row r="1115" spans="7:7" x14ac:dyDescent="0.35">
      <c r="G1115" s="3"/>
    </row>
    <row r="1116" spans="7:7" x14ac:dyDescent="0.35">
      <c r="G1116" s="3"/>
    </row>
    <row r="1117" spans="7:7" x14ac:dyDescent="0.35">
      <c r="G1117" s="3"/>
    </row>
    <row r="1118" spans="7:7" x14ac:dyDescent="0.35">
      <c r="G1118" s="3"/>
    </row>
    <row r="1119" spans="7:7" x14ac:dyDescent="0.35">
      <c r="G1119" s="3"/>
    </row>
    <row r="1120" spans="7:7" x14ac:dyDescent="0.35">
      <c r="G1120" s="3"/>
    </row>
    <row r="1121" spans="7:7" x14ac:dyDescent="0.35">
      <c r="G1121" s="3"/>
    </row>
    <row r="1122" spans="7:7" x14ac:dyDescent="0.35">
      <c r="G1122" s="3"/>
    </row>
    <row r="1123" spans="7:7" x14ac:dyDescent="0.35">
      <c r="G1123" s="3"/>
    </row>
    <row r="1124" spans="7:7" x14ac:dyDescent="0.35">
      <c r="G1124" s="3"/>
    </row>
    <row r="1125" spans="7:7" x14ac:dyDescent="0.35">
      <c r="G1125" s="3"/>
    </row>
    <row r="1126" spans="7:7" x14ac:dyDescent="0.35">
      <c r="G1126" s="3"/>
    </row>
    <row r="1127" spans="7:7" x14ac:dyDescent="0.35">
      <c r="G1127" s="3"/>
    </row>
    <row r="1128" spans="7:7" x14ac:dyDescent="0.35">
      <c r="G1128" s="3"/>
    </row>
    <row r="1129" spans="7:7" x14ac:dyDescent="0.35">
      <c r="G1129" s="3"/>
    </row>
    <row r="1130" spans="7:7" x14ac:dyDescent="0.35">
      <c r="G1130" s="3"/>
    </row>
    <row r="1131" spans="7:7" x14ac:dyDescent="0.35">
      <c r="G1131" s="3"/>
    </row>
    <row r="1132" spans="7:7" x14ac:dyDescent="0.35">
      <c r="G1132" s="3"/>
    </row>
    <row r="1133" spans="7:7" x14ac:dyDescent="0.35">
      <c r="G1133" s="3"/>
    </row>
    <row r="1134" spans="7:7" x14ac:dyDescent="0.35">
      <c r="G1134" s="3"/>
    </row>
    <row r="1135" spans="7:7" x14ac:dyDescent="0.35">
      <c r="G1135" s="3"/>
    </row>
    <row r="1136" spans="7:7" x14ac:dyDescent="0.35">
      <c r="G1136" s="3"/>
    </row>
    <row r="1137" spans="7:7" x14ac:dyDescent="0.35">
      <c r="G1137" s="3"/>
    </row>
    <row r="1138" spans="7:7" x14ac:dyDescent="0.35">
      <c r="G1138" s="3"/>
    </row>
    <row r="1139" spans="7:7" x14ac:dyDescent="0.35">
      <c r="G1139" s="3"/>
    </row>
    <row r="1140" spans="7:7" x14ac:dyDescent="0.35">
      <c r="G1140" s="3"/>
    </row>
    <row r="1141" spans="7:7" x14ac:dyDescent="0.35">
      <c r="G1141" s="3"/>
    </row>
    <row r="1142" spans="7:7" x14ac:dyDescent="0.35">
      <c r="G1142" s="3"/>
    </row>
    <row r="1143" spans="7:7" x14ac:dyDescent="0.35">
      <c r="G1143" s="3"/>
    </row>
    <row r="1144" spans="7:7" x14ac:dyDescent="0.35">
      <c r="G1144" s="3"/>
    </row>
    <row r="1145" spans="7:7" x14ac:dyDescent="0.35">
      <c r="G1145" s="3"/>
    </row>
    <row r="1146" spans="7:7" x14ac:dyDescent="0.35">
      <c r="G1146" s="3"/>
    </row>
    <row r="1147" spans="7:7" x14ac:dyDescent="0.35">
      <c r="G1147" s="3"/>
    </row>
    <row r="1148" spans="7:7" x14ac:dyDescent="0.35">
      <c r="G1148" s="3"/>
    </row>
    <row r="1149" spans="7:7" x14ac:dyDescent="0.35">
      <c r="G1149" s="3"/>
    </row>
    <row r="1150" spans="7:7" x14ac:dyDescent="0.35">
      <c r="G1150" s="3"/>
    </row>
    <row r="1151" spans="7:7" x14ac:dyDescent="0.35">
      <c r="G1151" s="3"/>
    </row>
    <row r="1152" spans="7:7" x14ac:dyDescent="0.35">
      <c r="G1152" s="3"/>
    </row>
    <row r="1153" spans="7:7" x14ac:dyDescent="0.35">
      <c r="G1153" s="3"/>
    </row>
    <row r="1154" spans="7:7" x14ac:dyDescent="0.35">
      <c r="G1154" s="3"/>
    </row>
    <row r="1155" spans="7:7" x14ac:dyDescent="0.35">
      <c r="G1155" s="3"/>
    </row>
    <row r="1156" spans="7:7" x14ac:dyDescent="0.35">
      <c r="G1156" s="3"/>
    </row>
    <row r="1157" spans="7:7" x14ac:dyDescent="0.35">
      <c r="G1157" s="3"/>
    </row>
    <row r="1158" spans="7:7" x14ac:dyDescent="0.35">
      <c r="G1158" s="3"/>
    </row>
    <row r="1159" spans="7:7" x14ac:dyDescent="0.35">
      <c r="G1159" s="3"/>
    </row>
    <row r="1160" spans="7:7" x14ac:dyDescent="0.35">
      <c r="G1160" s="3"/>
    </row>
    <row r="1161" spans="7:7" x14ac:dyDescent="0.35">
      <c r="G1161" s="3"/>
    </row>
    <row r="1162" spans="7:7" x14ac:dyDescent="0.35">
      <c r="G1162" s="3"/>
    </row>
    <row r="1163" spans="7:7" x14ac:dyDescent="0.35">
      <c r="G1163" s="3"/>
    </row>
    <row r="1164" spans="7:7" x14ac:dyDescent="0.35">
      <c r="G1164" s="3"/>
    </row>
    <row r="1165" spans="7:7" x14ac:dyDescent="0.35">
      <c r="G1165" s="3"/>
    </row>
    <row r="1166" spans="7:7" x14ac:dyDescent="0.35">
      <c r="G1166" s="3"/>
    </row>
    <row r="1167" spans="7:7" x14ac:dyDescent="0.35">
      <c r="G1167" s="3"/>
    </row>
    <row r="1168" spans="7:7" x14ac:dyDescent="0.35">
      <c r="G1168" s="3"/>
    </row>
    <row r="1169" spans="7:7" x14ac:dyDescent="0.35">
      <c r="G1169" s="3"/>
    </row>
    <row r="1170" spans="7:7" x14ac:dyDescent="0.35">
      <c r="G1170" s="3"/>
    </row>
    <row r="1171" spans="7:7" x14ac:dyDescent="0.35">
      <c r="G1171" s="3"/>
    </row>
    <row r="1172" spans="7:7" x14ac:dyDescent="0.35">
      <c r="G1172" s="3"/>
    </row>
    <row r="1173" spans="7:7" x14ac:dyDescent="0.35">
      <c r="G1173" s="3"/>
    </row>
    <row r="1174" spans="7:7" x14ac:dyDescent="0.35">
      <c r="G1174" s="3"/>
    </row>
    <row r="1175" spans="7:7" x14ac:dyDescent="0.35">
      <c r="G1175" s="3"/>
    </row>
    <row r="1176" spans="7:7" x14ac:dyDescent="0.35">
      <c r="G1176" s="3"/>
    </row>
    <row r="1177" spans="7:7" x14ac:dyDescent="0.35">
      <c r="G1177" s="3"/>
    </row>
    <row r="1178" spans="7:7" x14ac:dyDescent="0.35">
      <c r="G1178" s="3"/>
    </row>
    <row r="1179" spans="7:7" x14ac:dyDescent="0.35">
      <c r="G1179" s="3"/>
    </row>
    <row r="1180" spans="7:7" x14ac:dyDescent="0.35">
      <c r="G1180" s="3"/>
    </row>
    <row r="1181" spans="7:7" x14ac:dyDescent="0.35">
      <c r="G1181" s="3"/>
    </row>
    <row r="1182" spans="7:7" x14ac:dyDescent="0.35">
      <c r="G1182" s="3"/>
    </row>
    <row r="1183" spans="7:7" x14ac:dyDescent="0.35">
      <c r="G1183" s="3"/>
    </row>
    <row r="1184" spans="7:7" x14ac:dyDescent="0.35">
      <c r="G1184" s="3"/>
    </row>
    <row r="1185" spans="7:7" x14ac:dyDescent="0.35">
      <c r="G1185" s="3"/>
    </row>
    <row r="1186" spans="7:7" x14ac:dyDescent="0.35">
      <c r="G1186" s="3"/>
    </row>
    <row r="1187" spans="7:7" x14ac:dyDescent="0.35">
      <c r="G1187" s="3"/>
    </row>
    <row r="1188" spans="7:7" x14ac:dyDescent="0.35">
      <c r="G1188" s="3"/>
    </row>
    <row r="1189" spans="7:7" x14ac:dyDescent="0.35">
      <c r="G1189" s="3"/>
    </row>
    <row r="1190" spans="7:7" x14ac:dyDescent="0.35">
      <c r="G1190" s="3"/>
    </row>
    <row r="1191" spans="7:7" x14ac:dyDescent="0.35">
      <c r="G1191" s="3"/>
    </row>
    <row r="1192" spans="7:7" x14ac:dyDescent="0.35">
      <c r="G1192" s="3"/>
    </row>
    <row r="1193" spans="7:7" x14ac:dyDescent="0.35">
      <c r="G1193" s="3"/>
    </row>
    <row r="1194" spans="7:7" x14ac:dyDescent="0.35">
      <c r="G1194" s="3"/>
    </row>
    <row r="1195" spans="7:7" x14ac:dyDescent="0.35">
      <c r="G1195" s="3"/>
    </row>
    <row r="1196" spans="7:7" x14ac:dyDescent="0.35">
      <c r="G1196" s="3"/>
    </row>
    <row r="1197" spans="7:7" x14ac:dyDescent="0.35">
      <c r="G1197" s="3"/>
    </row>
    <row r="1198" spans="7:7" x14ac:dyDescent="0.35">
      <c r="G1198" s="3"/>
    </row>
    <row r="1199" spans="7:7" x14ac:dyDescent="0.35">
      <c r="G1199" s="3"/>
    </row>
    <row r="1200" spans="7:7" x14ac:dyDescent="0.35">
      <c r="G1200" s="3"/>
    </row>
    <row r="1201" spans="7:7" x14ac:dyDescent="0.35">
      <c r="G1201" s="3"/>
    </row>
    <row r="1202" spans="7:7" x14ac:dyDescent="0.35">
      <c r="G1202" s="3"/>
    </row>
    <row r="1203" spans="7:7" x14ac:dyDescent="0.35">
      <c r="G1203" s="3"/>
    </row>
    <row r="1204" spans="7:7" x14ac:dyDescent="0.35">
      <c r="G1204" s="3"/>
    </row>
    <row r="1205" spans="7:7" x14ac:dyDescent="0.35">
      <c r="G1205" s="3"/>
    </row>
    <row r="1206" spans="7:7" x14ac:dyDescent="0.35">
      <c r="G1206" s="3"/>
    </row>
    <row r="1207" spans="7:7" x14ac:dyDescent="0.35">
      <c r="G1207" s="3"/>
    </row>
    <row r="1208" spans="7:7" x14ac:dyDescent="0.35">
      <c r="G1208" s="3"/>
    </row>
    <row r="1209" spans="7:7" x14ac:dyDescent="0.35">
      <c r="G1209" s="3"/>
    </row>
    <row r="1210" spans="7:7" x14ac:dyDescent="0.35">
      <c r="G1210" s="3"/>
    </row>
    <row r="1211" spans="7:7" x14ac:dyDescent="0.35">
      <c r="G1211" s="3"/>
    </row>
    <row r="1212" spans="7:7" x14ac:dyDescent="0.35">
      <c r="G1212" s="3"/>
    </row>
    <row r="1213" spans="7:7" x14ac:dyDescent="0.35">
      <c r="G1213" s="3"/>
    </row>
    <row r="1214" spans="7:7" x14ac:dyDescent="0.35">
      <c r="G1214" s="3"/>
    </row>
    <row r="1215" spans="7:7" x14ac:dyDescent="0.35">
      <c r="G1215" s="3"/>
    </row>
    <row r="1216" spans="7:7" x14ac:dyDescent="0.35">
      <c r="G1216" s="3"/>
    </row>
    <row r="1217" spans="7:7" x14ac:dyDescent="0.35">
      <c r="G1217" s="3"/>
    </row>
    <row r="1218" spans="7:7" x14ac:dyDescent="0.35">
      <c r="G1218" s="3"/>
    </row>
    <row r="1219" spans="7:7" x14ac:dyDescent="0.35">
      <c r="G1219" s="3"/>
    </row>
    <row r="1220" spans="7:7" x14ac:dyDescent="0.35">
      <c r="G1220" s="3"/>
    </row>
    <row r="1221" spans="7:7" x14ac:dyDescent="0.35">
      <c r="G1221" s="3"/>
    </row>
    <row r="1222" spans="7:7" x14ac:dyDescent="0.35">
      <c r="G1222" s="3"/>
    </row>
    <row r="1223" spans="7:7" x14ac:dyDescent="0.35">
      <c r="G1223" s="3"/>
    </row>
    <row r="1224" spans="7:7" x14ac:dyDescent="0.35">
      <c r="G1224" s="3"/>
    </row>
    <row r="1225" spans="7:7" x14ac:dyDescent="0.35">
      <c r="G1225" s="3"/>
    </row>
    <row r="1226" spans="7:7" x14ac:dyDescent="0.35">
      <c r="G1226" s="3"/>
    </row>
    <row r="1227" spans="7:7" x14ac:dyDescent="0.35">
      <c r="G1227" s="3"/>
    </row>
    <row r="1228" spans="7:7" x14ac:dyDescent="0.35">
      <c r="G1228" s="3"/>
    </row>
    <row r="1229" spans="7:7" x14ac:dyDescent="0.35">
      <c r="G1229" s="3"/>
    </row>
    <row r="1230" spans="7:7" x14ac:dyDescent="0.35">
      <c r="G1230" s="3"/>
    </row>
    <row r="1231" spans="7:7" x14ac:dyDescent="0.35">
      <c r="G1231" s="3"/>
    </row>
    <row r="1232" spans="7:7" x14ac:dyDescent="0.35">
      <c r="G1232" s="3"/>
    </row>
    <row r="1233" spans="7:7" x14ac:dyDescent="0.35">
      <c r="G1233" s="3"/>
    </row>
    <row r="1234" spans="7:7" x14ac:dyDescent="0.35">
      <c r="G1234" s="3"/>
    </row>
    <row r="1235" spans="7:7" x14ac:dyDescent="0.35">
      <c r="G1235" s="3"/>
    </row>
    <row r="1236" spans="7:7" x14ac:dyDescent="0.35">
      <c r="G1236" s="3"/>
    </row>
    <row r="1237" spans="7:7" x14ac:dyDescent="0.35">
      <c r="G1237" s="3"/>
    </row>
    <row r="1238" spans="7:7" x14ac:dyDescent="0.35">
      <c r="G1238" s="3"/>
    </row>
    <row r="1239" spans="7:7" x14ac:dyDescent="0.35">
      <c r="G1239" s="3"/>
    </row>
    <row r="1240" spans="7:7" x14ac:dyDescent="0.35">
      <c r="G1240" s="3"/>
    </row>
    <row r="1241" spans="7:7" x14ac:dyDescent="0.35">
      <c r="G1241" s="3"/>
    </row>
    <row r="1242" spans="7:7" x14ac:dyDescent="0.35">
      <c r="G1242" s="3"/>
    </row>
    <row r="1243" spans="7:7" x14ac:dyDescent="0.35">
      <c r="G1243" s="3"/>
    </row>
    <row r="1244" spans="7:7" x14ac:dyDescent="0.35">
      <c r="G1244" s="3"/>
    </row>
    <row r="1245" spans="7:7" x14ac:dyDescent="0.35">
      <c r="G1245" s="3"/>
    </row>
    <row r="1246" spans="7:7" x14ac:dyDescent="0.35">
      <c r="G1246" s="3"/>
    </row>
    <row r="1247" spans="7:7" x14ac:dyDescent="0.35">
      <c r="G1247" s="3"/>
    </row>
    <row r="1248" spans="7:7" x14ac:dyDescent="0.35">
      <c r="G1248" s="3"/>
    </row>
    <row r="1249" spans="7:7" x14ac:dyDescent="0.35">
      <c r="G1249" s="3"/>
    </row>
    <row r="1250" spans="7:7" x14ac:dyDescent="0.35">
      <c r="G1250" s="3"/>
    </row>
    <row r="1251" spans="7:7" x14ac:dyDescent="0.35">
      <c r="G1251" s="3"/>
    </row>
    <row r="1252" spans="7:7" x14ac:dyDescent="0.35">
      <c r="G1252" s="3"/>
    </row>
    <row r="1253" spans="7:7" x14ac:dyDescent="0.35">
      <c r="G1253" s="3"/>
    </row>
    <row r="1254" spans="7:7" x14ac:dyDescent="0.35">
      <c r="G1254" s="3"/>
    </row>
    <row r="1255" spans="7:7" x14ac:dyDescent="0.35">
      <c r="G1255" s="3"/>
    </row>
    <row r="1256" spans="7:7" x14ac:dyDescent="0.35">
      <c r="G1256" s="3"/>
    </row>
    <row r="1257" spans="7:7" x14ac:dyDescent="0.35">
      <c r="G1257" s="3"/>
    </row>
    <row r="1258" spans="7:7" x14ac:dyDescent="0.35">
      <c r="G1258" s="3"/>
    </row>
    <row r="1259" spans="7:7" x14ac:dyDescent="0.35">
      <c r="G1259" s="3"/>
    </row>
    <row r="1260" spans="7:7" x14ac:dyDescent="0.35">
      <c r="G1260" s="3"/>
    </row>
    <row r="1261" spans="7:7" x14ac:dyDescent="0.35">
      <c r="G1261" s="3"/>
    </row>
    <row r="1262" spans="7:7" x14ac:dyDescent="0.35">
      <c r="G1262" s="3"/>
    </row>
    <row r="1263" spans="7:7" x14ac:dyDescent="0.35">
      <c r="G1263" s="3"/>
    </row>
    <row r="1264" spans="7:7" x14ac:dyDescent="0.35">
      <c r="G1264" s="3"/>
    </row>
    <row r="1265" spans="7:7" x14ac:dyDescent="0.35">
      <c r="G1265" s="3"/>
    </row>
    <row r="1266" spans="7:7" x14ac:dyDescent="0.35">
      <c r="G1266" s="3"/>
    </row>
    <row r="1267" spans="7:7" x14ac:dyDescent="0.35">
      <c r="G1267" s="3"/>
    </row>
    <row r="1268" spans="7:7" x14ac:dyDescent="0.35">
      <c r="G1268" s="3"/>
    </row>
    <row r="1269" spans="7:7" x14ac:dyDescent="0.35">
      <c r="G1269" s="3"/>
    </row>
    <row r="1270" spans="7:7" x14ac:dyDescent="0.35">
      <c r="G1270" s="3"/>
    </row>
    <row r="1271" spans="7:7" x14ac:dyDescent="0.35">
      <c r="G1271" s="3"/>
    </row>
    <row r="1272" spans="7:7" x14ac:dyDescent="0.35">
      <c r="G1272" s="3"/>
    </row>
    <row r="1273" spans="7:7" x14ac:dyDescent="0.35">
      <c r="G1273" s="3"/>
    </row>
    <row r="1274" spans="7:7" x14ac:dyDescent="0.35">
      <c r="G1274" s="3"/>
    </row>
    <row r="1275" spans="7:7" x14ac:dyDescent="0.35">
      <c r="G1275" s="3"/>
    </row>
    <row r="1276" spans="7:7" x14ac:dyDescent="0.35">
      <c r="G1276" s="3"/>
    </row>
    <row r="1277" spans="7:7" x14ac:dyDescent="0.35">
      <c r="G1277" s="3"/>
    </row>
    <row r="1278" spans="7:7" x14ac:dyDescent="0.35">
      <c r="G1278" s="3"/>
    </row>
    <row r="1279" spans="7:7" x14ac:dyDescent="0.35">
      <c r="G1279" s="3"/>
    </row>
    <row r="1280" spans="7:7" x14ac:dyDescent="0.35">
      <c r="G1280" s="3"/>
    </row>
    <row r="1281" spans="7:7" x14ac:dyDescent="0.35">
      <c r="G1281" s="3"/>
    </row>
    <row r="1282" spans="7:7" x14ac:dyDescent="0.35">
      <c r="G1282" s="3"/>
    </row>
    <row r="1283" spans="7:7" x14ac:dyDescent="0.35">
      <c r="G1283" s="3"/>
    </row>
    <row r="1284" spans="7:7" x14ac:dyDescent="0.35">
      <c r="G1284" s="3"/>
    </row>
    <row r="1285" spans="7:7" x14ac:dyDescent="0.35">
      <c r="G1285" s="3"/>
    </row>
    <row r="1286" spans="7:7" x14ac:dyDescent="0.35">
      <c r="G1286" s="3"/>
    </row>
    <row r="1287" spans="7:7" x14ac:dyDescent="0.35">
      <c r="G1287" s="3"/>
    </row>
    <row r="1288" spans="7:7" x14ac:dyDescent="0.35">
      <c r="G1288" s="3"/>
    </row>
    <row r="1289" spans="7:7" x14ac:dyDescent="0.35">
      <c r="G1289" s="3"/>
    </row>
    <row r="1290" spans="7:7" x14ac:dyDescent="0.35">
      <c r="G1290" s="3"/>
    </row>
    <row r="1291" spans="7:7" x14ac:dyDescent="0.35">
      <c r="G1291" s="3"/>
    </row>
    <row r="1292" spans="7:7" x14ac:dyDescent="0.35">
      <c r="G1292" s="3"/>
    </row>
    <row r="1293" spans="7:7" x14ac:dyDescent="0.35">
      <c r="G1293" s="3"/>
    </row>
    <row r="1294" spans="7:7" x14ac:dyDescent="0.35">
      <c r="G1294" s="3"/>
    </row>
    <row r="1295" spans="7:7" x14ac:dyDescent="0.35">
      <c r="G1295" s="3"/>
    </row>
    <row r="1296" spans="7:7" x14ac:dyDescent="0.35">
      <c r="G1296" s="3"/>
    </row>
    <row r="1297" spans="7:7" x14ac:dyDescent="0.35">
      <c r="G1297" s="3"/>
    </row>
    <row r="1298" spans="7:7" x14ac:dyDescent="0.35">
      <c r="G1298" s="3"/>
    </row>
    <row r="1299" spans="7:7" x14ac:dyDescent="0.35">
      <c r="G1299" s="3"/>
    </row>
    <row r="1300" spans="7:7" x14ac:dyDescent="0.35">
      <c r="G1300" s="3"/>
    </row>
    <row r="1301" spans="7:7" x14ac:dyDescent="0.35">
      <c r="G1301" s="3"/>
    </row>
    <row r="1302" spans="7:7" x14ac:dyDescent="0.35">
      <c r="G1302" s="3"/>
    </row>
    <row r="1303" spans="7:7" x14ac:dyDescent="0.35">
      <c r="G1303" s="3"/>
    </row>
    <row r="1304" spans="7:7" x14ac:dyDescent="0.35">
      <c r="G1304" s="3"/>
    </row>
    <row r="1305" spans="7:7" x14ac:dyDescent="0.35">
      <c r="G1305" s="3"/>
    </row>
    <row r="1306" spans="7:7" x14ac:dyDescent="0.35">
      <c r="G1306" s="3"/>
    </row>
    <row r="1307" spans="7:7" x14ac:dyDescent="0.35">
      <c r="G1307" s="3"/>
    </row>
    <row r="1308" spans="7:7" x14ac:dyDescent="0.35">
      <c r="G1308" s="3"/>
    </row>
    <row r="1309" spans="7:7" x14ac:dyDescent="0.35">
      <c r="G1309" s="3"/>
    </row>
    <row r="1310" spans="7:7" x14ac:dyDescent="0.35">
      <c r="G1310" s="3"/>
    </row>
    <row r="1311" spans="7:7" x14ac:dyDescent="0.35">
      <c r="G1311" s="3"/>
    </row>
    <row r="1312" spans="7:7" x14ac:dyDescent="0.35">
      <c r="G1312" s="3"/>
    </row>
    <row r="1313" spans="7:7" x14ac:dyDescent="0.35">
      <c r="G1313" s="3"/>
    </row>
    <row r="1314" spans="7:7" x14ac:dyDescent="0.35">
      <c r="G1314" s="3"/>
    </row>
    <row r="1315" spans="7:7" x14ac:dyDescent="0.35">
      <c r="G1315" s="3"/>
    </row>
    <row r="1316" spans="7:7" x14ac:dyDescent="0.35">
      <c r="G1316" s="3"/>
    </row>
    <row r="1317" spans="7:7" x14ac:dyDescent="0.35">
      <c r="G1317" s="3"/>
    </row>
    <row r="1318" spans="7:7" x14ac:dyDescent="0.35">
      <c r="G1318" s="3"/>
    </row>
    <row r="1319" spans="7:7" x14ac:dyDescent="0.35">
      <c r="G1319" s="3"/>
    </row>
    <row r="1320" spans="7:7" x14ac:dyDescent="0.35">
      <c r="G1320" s="3"/>
    </row>
    <row r="1321" spans="7:7" x14ac:dyDescent="0.35">
      <c r="G1321" s="3"/>
    </row>
    <row r="1322" spans="7:7" x14ac:dyDescent="0.35">
      <c r="G1322" s="3"/>
    </row>
    <row r="1323" spans="7:7" x14ac:dyDescent="0.35">
      <c r="G1323" s="3"/>
    </row>
    <row r="1324" spans="7:7" x14ac:dyDescent="0.35">
      <c r="G1324" s="3"/>
    </row>
    <row r="1325" spans="7:7" x14ac:dyDescent="0.35">
      <c r="G1325" s="3"/>
    </row>
    <row r="1326" spans="7:7" x14ac:dyDescent="0.35">
      <c r="G1326" s="3"/>
    </row>
    <row r="1327" spans="7:7" x14ac:dyDescent="0.35">
      <c r="G1327" s="3"/>
    </row>
    <row r="1328" spans="7:7" x14ac:dyDescent="0.35">
      <c r="G1328" s="3"/>
    </row>
    <row r="1329" spans="7:7" x14ac:dyDescent="0.35">
      <c r="G1329" s="3"/>
    </row>
    <row r="1330" spans="7:7" x14ac:dyDescent="0.35">
      <c r="G1330" s="3"/>
    </row>
    <row r="1331" spans="7:7" x14ac:dyDescent="0.35">
      <c r="G1331" s="3"/>
    </row>
    <row r="1332" spans="7:7" x14ac:dyDescent="0.35">
      <c r="G1332" s="3"/>
    </row>
    <row r="1333" spans="7:7" x14ac:dyDescent="0.35">
      <c r="G1333" s="3"/>
    </row>
    <row r="1334" spans="7:7" x14ac:dyDescent="0.35">
      <c r="G1334" s="3"/>
    </row>
    <row r="1335" spans="7:7" x14ac:dyDescent="0.35">
      <c r="G1335" s="3"/>
    </row>
    <row r="1336" spans="7:7" x14ac:dyDescent="0.35">
      <c r="G1336" s="3"/>
    </row>
    <row r="1337" spans="7:7" x14ac:dyDescent="0.35">
      <c r="G1337" s="3"/>
    </row>
    <row r="1338" spans="7:7" x14ac:dyDescent="0.35">
      <c r="G1338" s="3"/>
    </row>
    <row r="1339" spans="7:7" x14ac:dyDescent="0.35">
      <c r="G1339" s="3"/>
    </row>
    <row r="1340" spans="7:7" x14ac:dyDescent="0.35">
      <c r="G1340" s="3"/>
    </row>
    <row r="1341" spans="7:7" x14ac:dyDescent="0.35">
      <c r="G1341" s="3"/>
    </row>
    <row r="1342" spans="7:7" x14ac:dyDescent="0.35">
      <c r="G1342" s="3"/>
    </row>
    <row r="1343" spans="7:7" x14ac:dyDescent="0.35">
      <c r="G1343" s="3"/>
    </row>
    <row r="1344" spans="7:7" x14ac:dyDescent="0.35">
      <c r="G1344" s="3"/>
    </row>
    <row r="1345" spans="7:7" x14ac:dyDescent="0.35">
      <c r="G1345" s="3"/>
    </row>
    <row r="1346" spans="7:7" x14ac:dyDescent="0.35">
      <c r="G1346" s="3"/>
    </row>
    <row r="1347" spans="7:7" x14ac:dyDescent="0.35">
      <c r="G1347" s="3"/>
    </row>
    <row r="1348" spans="7:7" x14ac:dyDescent="0.35">
      <c r="G1348" s="3"/>
    </row>
    <row r="1349" spans="7:7" x14ac:dyDescent="0.35">
      <c r="G1349" s="3"/>
    </row>
    <row r="1350" spans="7:7" x14ac:dyDescent="0.35">
      <c r="G1350" s="3"/>
    </row>
    <row r="1351" spans="7:7" x14ac:dyDescent="0.35">
      <c r="G1351" s="3"/>
    </row>
    <row r="1352" spans="7:7" x14ac:dyDescent="0.35">
      <c r="G1352" s="3"/>
    </row>
    <row r="1353" spans="7:7" x14ac:dyDescent="0.35">
      <c r="G1353" s="3"/>
    </row>
    <row r="1354" spans="7:7" x14ac:dyDescent="0.35">
      <c r="G1354" s="3"/>
    </row>
    <row r="1355" spans="7:7" x14ac:dyDescent="0.35">
      <c r="G1355" s="3"/>
    </row>
    <row r="1356" spans="7:7" x14ac:dyDescent="0.35">
      <c r="G1356" s="3"/>
    </row>
    <row r="1357" spans="7:7" x14ac:dyDescent="0.35">
      <c r="G1357" s="3"/>
    </row>
    <row r="1358" spans="7:7" x14ac:dyDescent="0.35">
      <c r="G1358" s="3"/>
    </row>
    <row r="1359" spans="7:7" x14ac:dyDescent="0.35">
      <c r="G1359" s="3"/>
    </row>
    <row r="1360" spans="7:7" x14ac:dyDescent="0.35">
      <c r="G1360" s="3"/>
    </row>
    <row r="1361" spans="7:7" x14ac:dyDescent="0.35">
      <c r="G1361" s="3"/>
    </row>
    <row r="1362" spans="7:7" x14ac:dyDescent="0.35">
      <c r="G1362" s="3"/>
    </row>
    <row r="1363" spans="7:7" x14ac:dyDescent="0.35">
      <c r="G1363" s="3"/>
    </row>
    <row r="1364" spans="7:7" x14ac:dyDescent="0.35">
      <c r="G1364" s="3"/>
    </row>
    <row r="1365" spans="7:7" x14ac:dyDescent="0.35">
      <c r="G1365" s="3"/>
    </row>
    <row r="1366" spans="7:7" x14ac:dyDescent="0.35">
      <c r="G1366" s="3"/>
    </row>
    <row r="1367" spans="7:7" x14ac:dyDescent="0.35">
      <c r="G1367" s="3"/>
    </row>
    <row r="1368" spans="7:7" x14ac:dyDescent="0.35">
      <c r="G1368" s="3"/>
    </row>
    <row r="1369" spans="7:7" x14ac:dyDescent="0.35">
      <c r="G1369" s="3"/>
    </row>
    <row r="1370" spans="7:7" x14ac:dyDescent="0.35">
      <c r="G1370" s="3"/>
    </row>
    <row r="1371" spans="7:7" x14ac:dyDescent="0.35">
      <c r="G1371" s="3"/>
    </row>
    <row r="1372" spans="7:7" x14ac:dyDescent="0.35">
      <c r="G1372" s="3"/>
    </row>
    <row r="1373" spans="7:7" x14ac:dyDescent="0.35">
      <c r="G1373" s="3"/>
    </row>
    <row r="1374" spans="7:7" x14ac:dyDescent="0.35">
      <c r="G1374" s="3"/>
    </row>
    <row r="1375" spans="7:7" x14ac:dyDescent="0.35">
      <c r="G1375" s="3"/>
    </row>
    <row r="1376" spans="7:7" x14ac:dyDescent="0.35">
      <c r="G1376" s="3"/>
    </row>
    <row r="1377" spans="7:7" x14ac:dyDescent="0.35">
      <c r="G1377" s="3"/>
    </row>
    <row r="1378" spans="7:7" x14ac:dyDescent="0.35">
      <c r="G1378" s="3"/>
    </row>
    <row r="1379" spans="7:7" x14ac:dyDescent="0.35">
      <c r="G1379" s="3"/>
    </row>
    <row r="1380" spans="7:7" x14ac:dyDescent="0.35">
      <c r="G1380" s="3"/>
    </row>
    <row r="1381" spans="7:7" x14ac:dyDescent="0.35">
      <c r="G1381" s="3"/>
    </row>
    <row r="1382" spans="7:7" x14ac:dyDescent="0.35">
      <c r="G1382" s="3"/>
    </row>
    <row r="1383" spans="7:7" x14ac:dyDescent="0.35">
      <c r="G1383" s="3"/>
    </row>
    <row r="1384" spans="7:7" x14ac:dyDescent="0.35">
      <c r="G1384" s="3"/>
    </row>
    <row r="1385" spans="7:7" x14ac:dyDescent="0.35">
      <c r="G1385" s="3"/>
    </row>
    <row r="1386" spans="7:7" x14ac:dyDescent="0.35">
      <c r="G1386" s="3"/>
    </row>
    <row r="1387" spans="7:7" x14ac:dyDescent="0.35">
      <c r="G1387" s="3"/>
    </row>
    <row r="1388" spans="7:7" x14ac:dyDescent="0.35">
      <c r="G1388" s="3"/>
    </row>
    <row r="1389" spans="7:7" x14ac:dyDescent="0.35">
      <c r="G1389" s="3"/>
    </row>
    <row r="1390" spans="7:7" x14ac:dyDescent="0.35">
      <c r="G1390" s="3"/>
    </row>
    <row r="1391" spans="7:7" x14ac:dyDescent="0.35">
      <c r="G1391" s="3"/>
    </row>
    <row r="1392" spans="7:7" x14ac:dyDescent="0.35">
      <c r="G1392" s="3"/>
    </row>
    <row r="1393" spans="7:7" x14ac:dyDescent="0.35">
      <c r="G1393" s="3"/>
    </row>
    <row r="1394" spans="7:7" x14ac:dyDescent="0.35">
      <c r="G1394" s="3"/>
    </row>
    <row r="1395" spans="7:7" x14ac:dyDescent="0.35">
      <c r="G1395" s="3"/>
    </row>
    <row r="1396" spans="7:7" x14ac:dyDescent="0.35">
      <c r="G1396" s="3"/>
    </row>
    <row r="1397" spans="7:7" x14ac:dyDescent="0.35">
      <c r="G1397" s="3"/>
    </row>
    <row r="1398" spans="7:7" x14ac:dyDescent="0.35">
      <c r="G1398" s="3"/>
    </row>
    <row r="1399" spans="7:7" x14ac:dyDescent="0.35">
      <c r="G1399" s="3"/>
    </row>
    <row r="1400" spans="7:7" x14ac:dyDescent="0.35">
      <c r="G1400" s="3"/>
    </row>
    <row r="1401" spans="7:7" x14ac:dyDescent="0.35">
      <c r="G1401" s="3"/>
    </row>
    <row r="1402" spans="7:7" x14ac:dyDescent="0.35">
      <c r="G1402" s="3"/>
    </row>
    <row r="1403" spans="7:7" x14ac:dyDescent="0.35">
      <c r="G1403" s="3"/>
    </row>
    <row r="1404" spans="7:7" x14ac:dyDescent="0.35">
      <c r="G1404" s="3"/>
    </row>
    <row r="1405" spans="7:7" x14ac:dyDescent="0.35">
      <c r="G1405" s="3"/>
    </row>
    <row r="1406" spans="7:7" x14ac:dyDescent="0.35">
      <c r="G1406" s="3"/>
    </row>
    <row r="1407" spans="7:7" x14ac:dyDescent="0.35">
      <c r="G1407" s="3"/>
    </row>
    <row r="1408" spans="7:7" x14ac:dyDescent="0.35">
      <c r="G1408" s="3"/>
    </row>
    <row r="1409" spans="7:7" x14ac:dyDescent="0.35">
      <c r="G1409" s="3"/>
    </row>
    <row r="1410" spans="7:7" x14ac:dyDescent="0.35">
      <c r="G1410" s="3"/>
    </row>
    <row r="1411" spans="7:7" x14ac:dyDescent="0.35">
      <c r="G1411" s="3"/>
    </row>
    <row r="1412" spans="7:7" x14ac:dyDescent="0.35">
      <c r="G1412" s="3"/>
    </row>
    <row r="1413" spans="7:7" x14ac:dyDescent="0.35">
      <c r="G1413" s="3"/>
    </row>
    <row r="1414" spans="7:7" x14ac:dyDescent="0.35">
      <c r="G1414" s="3"/>
    </row>
    <row r="1415" spans="7:7" x14ac:dyDescent="0.35">
      <c r="G1415" s="3"/>
    </row>
    <row r="1416" spans="7:7" x14ac:dyDescent="0.35">
      <c r="G1416" s="3"/>
    </row>
    <row r="1417" spans="7:7" x14ac:dyDescent="0.35">
      <c r="G1417" s="3"/>
    </row>
    <row r="1418" spans="7:7" x14ac:dyDescent="0.35">
      <c r="G1418" s="3"/>
    </row>
    <row r="1419" spans="7:7" x14ac:dyDescent="0.35">
      <c r="G1419" s="3"/>
    </row>
    <row r="1420" spans="7:7" x14ac:dyDescent="0.35">
      <c r="G1420" s="3"/>
    </row>
    <row r="1421" spans="7:7" x14ac:dyDescent="0.35">
      <c r="G1421" s="3"/>
    </row>
    <row r="1422" spans="7:7" x14ac:dyDescent="0.35">
      <c r="G1422" s="3"/>
    </row>
    <row r="1423" spans="7:7" x14ac:dyDescent="0.35">
      <c r="G1423" s="3"/>
    </row>
    <row r="1424" spans="7:7" x14ac:dyDescent="0.35">
      <c r="G1424" s="3"/>
    </row>
    <row r="1425" spans="7:7" x14ac:dyDescent="0.35">
      <c r="G1425" s="3"/>
    </row>
    <row r="1426" spans="7:7" x14ac:dyDescent="0.35">
      <c r="G1426" s="3"/>
    </row>
    <row r="1427" spans="7:7" x14ac:dyDescent="0.35">
      <c r="G1427" s="3"/>
    </row>
    <row r="1428" spans="7:7" x14ac:dyDescent="0.35">
      <c r="G1428" s="3"/>
    </row>
    <row r="1429" spans="7:7" x14ac:dyDescent="0.35">
      <c r="G1429" s="3"/>
    </row>
    <row r="1430" spans="7:7" x14ac:dyDescent="0.35">
      <c r="G1430" s="3"/>
    </row>
    <row r="1431" spans="7:7" x14ac:dyDescent="0.35">
      <c r="G1431" s="3"/>
    </row>
    <row r="1432" spans="7:7" x14ac:dyDescent="0.35">
      <c r="G1432" s="3"/>
    </row>
    <row r="1433" spans="7:7" x14ac:dyDescent="0.35">
      <c r="G1433" s="3"/>
    </row>
    <row r="1434" spans="7:7" x14ac:dyDescent="0.35">
      <c r="G1434" s="3"/>
    </row>
    <row r="1435" spans="7:7" x14ac:dyDescent="0.35">
      <c r="G1435" s="3"/>
    </row>
    <row r="1436" spans="7:7" x14ac:dyDescent="0.35">
      <c r="G1436" s="3"/>
    </row>
    <row r="1437" spans="7:7" x14ac:dyDescent="0.35">
      <c r="G1437" s="3"/>
    </row>
    <row r="1438" spans="7:7" x14ac:dyDescent="0.35">
      <c r="G1438" s="3"/>
    </row>
    <row r="1439" spans="7:7" x14ac:dyDescent="0.35">
      <c r="G1439" s="3"/>
    </row>
    <row r="1440" spans="7:7" x14ac:dyDescent="0.35">
      <c r="G1440" s="3"/>
    </row>
    <row r="1441" spans="7:7" x14ac:dyDescent="0.35">
      <c r="G1441" s="3"/>
    </row>
    <row r="1442" spans="7:7" x14ac:dyDescent="0.35">
      <c r="G1442" s="3"/>
    </row>
    <row r="1443" spans="7:7" x14ac:dyDescent="0.35">
      <c r="G1443" s="3"/>
    </row>
    <row r="1444" spans="7:7" x14ac:dyDescent="0.35">
      <c r="G1444" s="3"/>
    </row>
    <row r="1445" spans="7:7" x14ac:dyDescent="0.35">
      <c r="G1445" s="3"/>
    </row>
    <row r="1446" spans="7:7" x14ac:dyDescent="0.35">
      <c r="G1446" s="3"/>
    </row>
    <row r="1447" spans="7:7" x14ac:dyDescent="0.35">
      <c r="G1447" s="3"/>
    </row>
    <row r="1448" spans="7:7" x14ac:dyDescent="0.35">
      <c r="G1448" s="3"/>
    </row>
    <row r="1449" spans="7:7" x14ac:dyDescent="0.35">
      <c r="G1449" s="3"/>
    </row>
    <row r="1450" spans="7:7" x14ac:dyDescent="0.35">
      <c r="G1450" s="3"/>
    </row>
    <row r="1451" spans="7:7" x14ac:dyDescent="0.35">
      <c r="G1451" s="3"/>
    </row>
    <row r="1452" spans="7:7" x14ac:dyDescent="0.35">
      <c r="G1452" s="3"/>
    </row>
    <row r="1453" spans="7:7" x14ac:dyDescent="0.35">
      <c r="G1453" s="3"/>
    </row>
    <row r="1454" spans="7:7" x14ac:dyDescent="0.35">
      <c r="G1454" s="3"/>
    </row>
    <row r="1455" spans="7:7" x14ac:dyDescent="0.35">
      <c r="G1455" s="3"/>
    </row>
    <row r="1456" spans="7:7" x14ac:dyDescent="0.35">
      <c r="G1456" s="3"/>
    </row>
    <row r="1457" spans="7:7" x14ac:dyDescent="0.35">
      <c r="G1457" s="3"/>
    </row>
    <row r="1458" spans="7:7" x14ac:dyDescent="0.35">
      <c r="G1458" s="3"/>
    </row>
    <row r="1459" spans="7:7" x14ac:dyDescent="0.35">
      <c r="G1459" s="3"/>
    </row>
    <row r="1460" spans="7:7" x14ac:dyDescent="0.35">
      <c r="G1460" s="3"/>
    </row>
    <row r="1461" spans="7:7" x14ac:dyDescent="0.35">
      <c r="G1461" s="3"/>
    </row>
    <row r="1462" spans="7:7" x14ac:dyDescent="0.35">
      <c r="G1462" s="3"/>
    </row>
    <row r="1463" spans="7:7" x14ac:dyDescent="0.35">
      <c r="G1463" s="3"/>
    </row>
    <row r="1464" spans="7:7" x14ac:dyDescent="0.35">
      <c r="G1464" s="3"/>
    </row>
    <row r="1465" spans="7:7" x14ac:dyDescent="0.35">
      <c r="G1465" s="3"/>
    </row>
    <row r="1466" spans="7:7" x14ac:dyDescent="0.35">
      <c r="G1466" s="3"/>
    </row>
    <row r="1467" spans="7:7" x14ac:dyDescent="0.35">
      <c r="G1467" s="3"/>
    </row>
    <row r="1468" spans="7:7" x14ac:dyDescent="0.35">
      <c r="G1468" s="3"/>
    </row>
    <row r="1469" spans="7:7" x14ac:dyDescent="0.35">
      <c r="G1469" s="3"/>
    </row>
    <row r="1470" spans="7:7" x14ac:dyDescent="0.35">
      <c r="G1470" s="3"/>
    </row>
    <row r="1471" spans="7:7" x14ac:dyDescent="0.35">
      <c r="G1471" s="3"/>
    </row>
    <row r="1472" spans="7:7" x14ac:dyDescent="0.35">
      <c r="G1472" s="3"/>
    </row>
    <row r="1473" spans="7:7" x14ac:dyDescent="0.35">
      <c r="G1473" s="3"/>
    </row>
    <row r="1474" spans="7:7" x14ac:dyDescent="0.35">
      <c r="G1474" s="3"/>
    </row>
    <row r="1475" spans="7:7" x14ac:dyDescent="0.35">
      <c r="G1475" s="3"/>
    </row>
    <row r="1476" spans="7:7" x14ac:dyDescent="0.35">
      <c r="G1476" s="3"/>
    </row>
    <row r="1477" spans="7:7" x14ac:dyDescent="0.35">
      <c r="G1477" s="3"/>
    </row>
    <row r="1478" spans="7:7" x14ac:dyDescent="0.35">
      <c r="G1478" s="3"/>
    </row>
    <row r="1479" spans="7:7" x14ac:dyDescent="0.35">
      <c r="G1479" s="3"/>
    </row>
    <row r="1480" spans="7:7" x14ac:dyDescent="0.35">
      <c r="G1480" s="3"/>
    </row>
    <row r="1481" spans="7:7" x14ac:dyDescent="0.35">
      <c r="G1481" s="3"/>
    </row>
    <row r="1482" spans="7:7" x14ac:dyDescent="0.35">
      <c r="G1482" s="3"/>
    </row>
    <row r="1483" spans="7:7" x14ac:dyDescent="0.35">
      <c r="G1483" s="3"/>
    </row>
    <row r="1484" spans="7:7" x14ac:dyDescent="0.35">
      <c r="G1484" s="3"/>
    </row>
    <row r="1485" spans="7:7" x14ac:dyDescent="0.35">
      <c r="G1485" s="3"/>
    </row>
    <row r="1486" spans="7:7" x14ac:dyDescent="0.35">
      <c r="G1486" s="3"/>
    </row>
    <row r="1487" spans="7:7" x14ac:dyDescent="0.35">
      <c r="G1487" s="3"/>
    </row>
    <row r="1488" spans="7:7" x14ac:dyDescent="0.35">
      <c r="G1488" s="3"/>
    </row>
    <row r="1489" spans="7:7" x14ac:dyDescent="0.35">
      <c r="G1489" s="3"/>
    </row>
    <row r="1490" spans="7:7" x14ac:dyDescent="0.35">
      <c r="G1490" s="3"/>
    </row>
    <row r="1491" spans="7:7" x14ac:dyDescent="0.35">
      <c r="G1491" s="3"/>
    </row>
    <row r="1492" spans="7:7" x14ac:dyDescent="0.35">
      <c r="G1492" s="3"/>
    </row>
    <row r="1493" spans="7:7" x14ac:dyDescent="0.35">
      <c r="G1493" s="3"/>
    </row>
    <row r="1494" spans="7:7" x14ac:dyDescent="0.35">
      <c r="G1494" s="3"/>
    </row>
    <row r="1495" spans="7:7" x14ac:dyDescent="0.35">
      <c r="G1495" s="3"/>
    </row>
    <row r="1496" spans="7:7" x14ac:dyDescent="0.35">
      <c r="G1496" s="3"/>
    </row>
    <row r="1497" spans="7:7" x14ac:dyDescent="0.35">
      <c r="G1497" s="3"/>
    </row>
    <row r="1498" spans="7:7" x14ac:dyDescent="0.35">
      <c r="G1498" s="3"/>
    </row>
    <row r="1499" spans="7:7" x14ac:dyDescent="0.35">
      <c r="G1499" s="3"/>
    </row>
    <row r="1500" spans="7:7" x14ac:dyDescent="0.35">
      <c r="G1500" s="3"/>
    </row>
    <row r="1501" spans="7:7" x14ac:dyDescent="0.35">
      <c r="G1501" s="3"/>
    </row>
    <row r="1502" spans="7:7" x14ac:dyDescent="0.35">
      <c r="G1502" s="3"/>
    </row>
    <row r="1503" spans="7:7" x14ac:dyDescent="0.35">
      <c r="G1503" s="3"/>
    </row>
    <row r="1504" spans="7:7" x14ac:dyDescent="0.35">
      <c r="G1504" s="3"/>
    </row>
    <row r="1505" spans="7:7" x14ac:dyDescent="0.35">
      <c r="G1505" s="3"/>
    </row>
    <row r="1506" spans="7:7" x14ac:dyDescent="0.35">
      <c r="G1506" s="3"/>
    </row>
    <row r="1507" spans="7:7" x14ac:dyDescent="0.35">
      <c r="G1507" s="3"/>
    </row>
    <row r="1508" spans="7:7" x14ac:dyDescent="0.35">
      <c r="G1508" s="3"/>
    </row>
    <row r="1509" spans="7:7" x14ac:dyDescent="0.35">
      <c r="G1509" s="3"/>
    </row>
    <row r="1510" spans="7:7" x14ac:dyDescent="0.35">
      <c r="G1510" s="3"/>
    </row>
    <row r="1511" spans="7:7" x14ac:dyDescent="0.35">
      <c r="G1511" s="3"/>
    </row>
    <row r="1512" spans="7:7" x14ac:dyDescent="0.35">
      <c r="G1512" s="3"/>
    </row>
    <row r="1513" spans="7:7" x14ac:dyDescent="0.35">
      <c r="G1513" s="3"/>
    </row>
    <row r="1514" spans="7:7" x14ac:dyDescent="0.35">
      <c r="G1514" s="3"/>
    </row>
    <row r="1515" spans="7:7" x14ac:dyDescent="0.35">
      <c r="G1515" s="3"/>
    </row>
    <row r="1516" spans="7:7" x14ac:dyDescent="0.35">
      <c r="G1516" s="3"/>
    </row>
    <row r="1517" spans="7:7" x14ac:dyDescent="0.35">
      <c r="G1517" s="3"/>
    </row>
    <row r="1518" spans="7:7" x14ac:dyDescent="0.35">
      <c r="G1518" s="3"/>
    </row>
    <row r="1519" spans="7:7" x14ac:dyDescent="0.35">
      <c r="G1519" s="3"/>
    </row>
    <row r="1520" spans="7:7" x14ac:dyDescent="0.35">
      <c r="G1520" s="3"/>
    </row>
    <row r="1521" spans="7:7" x14ac:dyDescent="0.35">
      <c r="G1521" s="3"/>
    </row>
    <row r="1522" spans="7:7" x14ac:dyDescent="0.35">
      <c r="G1522" s="3"/>
    </row>
    <row r="1523" spans="7:7" x14ac:dyDescent="0.35">
      <c r="G1523" s="3"/>
    </row>
    <row r="1524" spans="7:7" x14ac:dyDescent="0.35">
      <c r="G1524" s="3"/>
    </row>
    <row r="1525" spans="7:7" x14ac:dyDescent="0.35">
      <c r="G1525" s="3"/>
    </row>
    <row r="1526" spans="7:7" x14ac:dyDescent="0.35">
      <c r="G1526" s="3"/>
    </row>
    <row r="1527" spans="7:7" x14ac:dyDescent="0.35">
      <c r="G1527" s="3"/>
    </row>
    <row r="1528" spans="7:7" x14ac:dyDescent="0.35">
      <c r="G1528" s="3"/>
    </row>
    <row r="1529" spans="7:7" x14ac:dyDescent="0.35">
      <c r="G1529" s="3"/>
    </row>
    <row r="1530" spans="7:7" x14ac:dyDescent="0.35">
      <c r="G1530" s="3"/>
    </row>
    <row r="1531" spans="7:7" x14ac:dyDescent="0.35">
      <c r="G1531" s="3"/>
    </row>
    <row r="1532" spans="7:7" x14ac:dyDescent="0.35">
      <c r="G1532" s="3"/>
    </row>
    <row r="1533" spans="7:7" x14ac:dyDescent="0.35">
      <c r="G1533" s="3"/>
    </row>
    <row r="1534" spans="7:7" x14ac:dyDescent="0.35">
      <c r="G1534" s="3"/>
    </row>
    <row r="1535" spans="7:7" x14ac:dyDescent="0.35">
      <c r="G1535" s="3"/>
    </row>
    <row r="1536" spans="7:7" x14ac:dyDescent="0.35">
      <c r="G1536" s="3"/>
    </row>
    <row r="1537" spans="7:7" x14ac:dyDescent="0.35">
      <c r="G1537" s="3"/>
    </row>
    <row r="1538" spans="7:7" x14ac:dyDescent="0.35">
      <c r="G1538" s="3"/>
    </row>
    <row r="1539" spans="7:7" x14ac:dyDescent="0.35">
      <c r="G1539" s="3"/>
    </row>
    <row r="1540" spans="7:7" x14ac:dyDescent="0.35">
      <c r="G1540" s="3"/>
    </row>
    <row r="1541" spans="7:7" x14ac:dyDescent="0.35">
      <c r="G1541" s="3"/>
    </row>
    <row r="1542" spans="7:7" x14ac:dyDescent="0.35">
      <c r="G1542" s="3"/>
    </row>
    <row r="1543" spans="7:7" x14ac:dyDescent="0.35">
      <c r="G1543" s="3"/>
    </row>
    <row r="1544" spans="7:7" x14ac:dyDescent="0.35">
      <c r="G1544" s="3"/>
    </row>
    <row r="1545" spans="7:7" x14ac:dyDescent="0.35">
      <c r="G1545" s="3"/>
    </row>
    <row r="1546" spans="7:7" x14ac:dyDescent="0.35">
      <c r="G1546" s="3"/>
    </row>
    <row r="1547" spans="7:7" x14ac:dyDescent="0.35">
      <c r="G1547" s="3"/>
    </row>
    <row r="1548" spans="7:7" x14ac:dyDescent="0.35">
      <c r="G1548" s="3"/>
    </row>
    <row r="1549" spans="7:7" x14ac:dyDescent="0.35">
      <c r="G1549" s="3"/>
    </row>
    <row r="1550" spans="7:7" x14ac:dyDescent="0.35">
      <c r="G1550" s="3"/>
    </row>
    <row r="1551" spans="7:7" x14ac:dyDescent="0.35">
      <c r="G1551" s="3"/>
    </row>
    <row r="1552" spans="7:7" x14ac:dyDescent="0.35">
      <c r="G1552" s="3"/>
    </row>
    <row r="1553" spans="7:7" x14ac:dyDescent="0.35">
      <c r="G1553" s="3"/>
    </row>
    <row r="1554" spans="7:7" x14ac:dyDescent="0.35">
      <c r="G1554" s="3"/>
    </row>
    <row r="1555" spans="7:7" x14ac:dyDescent="0.35">
      <c r="G1555" s="3"/>
    </row>
    <row r="1556" spans="7:7" x14ac:dyDescent="0.35">
      <c r="G1556" s="3"/>
    </row>
    <row r="1557" spans="7:7" x14ac:dyDescent="0.35">
      <c r="G1557" s="3"/>
    </row>
    <row r="1558" spans="7:7" x14ac:dyDescent="0.35">
      <c r="G1558" s="3"/>
    </row>
    <row r="1559" spans="7:7" x14ac:dyDescent="0.35">
      <c r="G1559" s="3"/>
    </row>
    <row r="1560" spans="7:7" x14ac:dyDescent="0.35">
      <c r="G1560" s="3"/>
    </row>
    <row r="1561" spans="7:7" x14ac:dyDescent="0.35">
      <c r="G1561" s="3"/>
    </row>
    <row r="1562" spans="7:7" x14ac:dyDescent="0.35">
      <c r="G1562" s="3"/>
    </row>
    <row r="1563" spans="7:7" x14ac:dyDescent="0.35">
      <c r="G1563" s="3"/>
    </row>
    <row r="1564" spans="7:7" x14ac:dyDescent="0.35">
      <c r="G1564" s="3"/>
    </row>
    <row r="1565" spans="7:7" x14ac:dyDescent="0.35">
      <c r="G1565" s="3"/>
    </row>
    <row r="1566" spans="7:7" x14ac:dyDescent="0.35">
      <c r="G1566" s="3"/>
    </row>
    <row r="1567" spans="7:7" x14ac:dyDescent="0.35">
      <c r="G1567" s="3"/>
    </row>
    <row r="1568" spans="7:7" x14ac:dyDescent="0.35">
      <c r="G1568" s="3"/>
    </row>
    <row r="1569" spans="7:7" x14ac:dyDescent="0.35">
      <c r="G1569" s="3"/>
    </row>
    <row r="1570" spans="7:7" x14ac:dyDescent="0.35">
      <c r="G1570" s="3"/>
    </row>
    <row r="1571" spans="7:7" x14ac:dyDescent="0.35">
      <c r="G1571" s="3"/>
    </row>
    <row r="1572" spans="7:7" x14ac:dyDescent="0.35">
      <c r="G1572" s="3"/>
    </row>
    <row r="1573" spans="7:7" x14ac:dyDescent="0.35">
      <c r="G1573" s="3"/>
    </row>
    <row r="1574" spans="7:7" x14ac:dyDescent="0.35">
      <c r="G1574" s="3"/>
    </row>
    <row r="1575" spans="7:7" x14ac:dyDescent="0.35">
      <c r="G1575" s="3"/>
    </row>
    <row r="1576" spans="7:7" x14ac:dyDescent="0.35">
      <c r="G1576" s="3"/>
    </row>
    <row r="1577" spans="7:7" x14ac:dyDescent="0.35">
      <c r="G1577" s="3"/>
    </row>
    <row r="1578" spans="7:7" x14ac:dyDescent="0.35">
      <c r="G1578" s="3"/>
    </row>
    <row r="1579" spans="7:7" x14ac:dyDescent="0.35">
      <c r="G1579" s="3"/>
    </row>
    <row r="1580" spans="7:7" x14ac:dyDescent="0.35">
      <c r="G1580" s="3"/>
    </row>
    <row r="1581" spans="7:7" x14ac:dyDescent="0.35">
      <c r="G1581" s="3"/>
    </row>
    <row r="1582" spans="7:7" x14ac:dyDescent="0.35">
      <c r="G1582" s="3"/>
    </row>
    <row r="1583" spans="7:7" x14ac:dyDescent="0.35">
      <c r="G1583" s="3"/>
    </row>
    <row r="1584" spans="7:7" x14ac:dyDescent="0.35">
      <c r="G1584" s="3"/>
    </row>
    <row r="1585" spans="7:7" x14ac:dyDescent="0.35">
      <c r="G1585" s="3"/>
    </row>
    <row r="1586" spans="7:7" x14ac:dyDescent="0.35">
      <c r="G1586" s="3"/>
    </row>
    <row r="1587" spans="7:7" x14ac:dyDescent="0.35">
      <c r="G1587" s="3"/>
    </row>
    <row r="1588" spans="7:7" x14ac:dyDescent="0.35">
      <c r="G1588" s="3"/>
    </row>
    <row r="1589" spans="7:7" x14ac:dyDescent="0.35">
      <c r="G1589" s="3"/>
    </row>
    <row r="1590" spans="7:7" x14ac:dyDescent="0.35">
      <c r="G1590" s="3"/>
    </row>
    <row r="1591" spans="7:7" x14ac:dyDescent="0.35">
      <c r="G1591" s="3"/>
    </row>
    <row r="1592" spans="7:7" x14ac:dyDescent="0.35">
      <c r="G1592" s="3"/>
    </row>
    <row r="1593" spans="7:7" x14ac:dyDescent="0.35">
      <c r="G1593" s="3"/>
    </row>
    <row r="1594" spans="7:7" x14ac:dyDescent="0.35">
      <c r="G1594" s="3"/>
    </row>
    <row r="1595" spans="7:7" x14ac:dyDescent="0.35">
      <c r="G1595" s="3"/>
    </row>
    <row r="1596" spans="7:7" x14ac:dyDescent="0.35">
      <c r="G1596" s="3"/>
    </row>
    <row r="1597" spans="7:7" x14ac:dyDescent="0.35">
      <c r="G1597" s="3"/>
    </row>
    <row r="1598" spans="7:7" x14ac:dyDescent="0.35">
      <c r="G1598" s="3"/>
    </row>
    <row r="1599" spans="7:7" x14ac:dyDescent="0.35">
      <c r="G1599" s="3"/>
    </row>
    <row r="1600" spans="7:7" x14ac:dyDescent="0.35">
      <c r="G1600" s="3"/>
    </row>
    <row r="1601" spans="7:7" x14ac:dyDescent="0.35">
      <c r="G1601" s="3"/>
    </row>
    <row r="1602" spans="7:7" x14ac:dyDescent="0.35">
      <c r="G1602" s="3"/>
    </row>
    <row r="1603" spans="7:7" x14ac:dyDescent="0.35">
      <c r="G1603" s="3"/>
    </row>
    <row r="1604" spans="7:7" x14ac:dyDescent="0.35">
      <c r="G1604" s="3"/>
    </row>
    <row r="1605" spans="7:7" x14ac:dyDescent="0.35">
      <c r="G1605" s="3"/>
    </row>
    <row r="1606" spans="7:7" x14ac:dyDescent="0.35">
      <c r="G1606" s="3"/>
    </row>
    <row r="1607" spans="7:7" x14ac:dyDescent="0.35">
      <c r="G1607" s="3"/>
    </row>
    <row r="1608" spans="7:7" x14ac:dyDescent="0.35">
      <c r="G1608" s="3"/>
    </row>
    <row r="1609" spans="7:7" x14ac:dyDescent="0.35">
      <c r="G1609" s="3"/>
    </row>
    <row r="1610" spans="7:7" x14ac:dyDescent="0.35">
      <c r="G1610" s="3"/>
    </row>
    <row r="1611" spans="7:7" x14ac:dyDescent="0.35">
      <c r="G1611" s="3"/>
    </row>
    <row r="1612" spans="7:7" x14ac:dyDescent="0.35">
      <c r="G1612" s="3"/>
    </row>
    <row r="1613" spans="7:7" x14ac:dyDescent="0.35">
      <c r="G1613" s="3"/>
    </row>
    <row r="1614" spans="7:7" x14ac:dyDescent="0.35">
      <c r="G1614" s="3"/>
    </row>
    <row r="1615" spans="7:7" x14ac:dyDescent="0.35">
      <c r="G1615" s="3"/>
    </row>
  </sheetData>
  <phoneticPr fontId="4"/>
  <pageMargins left="0.7" right="0.7" top="0.75" bottom="0.75" header="0.3" footer="0.3"/>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4AF86-6B33-4757-8529-91BB8AFE3445}">
  <sheetPr codeName="Sheet14"/>
  <dimension ref="B2:I150"/>
  <sheetViews>
    <sheetView showGridLines="0" topLeftCell="A22" zoomScale="85" zoomScaleNormal="85" workbookViewId="0"/>
  </sheetViews>
  <sheetFormatPr defaultColWidth="8.78515625" defaultRowHeight="15" x14ac:dyDescent="0.35"/>
  <cols>
    <col min="1" max="1" width="2.5703125" style="1" customWidth="1"/>
    <col min="2" max="2" width="8.78515625" style="1"/>
    <col min="3" max="3" width="22.35546875" style="1" bestFit="1" customWidth="1"/>
    <col min="4" max="4" width="48.2109375" style="1" bestFit="1" customWidth="1"/>
    <col min="5" max="5" width="8.78515625" style="1"/>
    <col min="6" max="6" width="15" style="1" bestFit="1" customWidth="1"/>
    <col min="7" max="7" width="54.2109375" style="1" bestFit="1" customWidth="1"/>
    <col min="8" max="16384" width="8.78515625" style="1"/>
  </cols>
  <sheetData>
    <row r="2" spans="2:9" x14ac:dyDescent="0.35">
      <c r="B2" s="2" t="s">
        <v>298</v>
      </c>
      <c r="C2" s="2" t="s">
        <v>1520</v>
      </c>
      <c r="D2" s="2" t="s">
        <v>1521</v>
      </c>
      <c r="E2" s="2" t="s">
        <v>147</v>
      </c>
      <c r="F2" s="2" t="s">
        <v>167</v>
      </c>
      <c r="G2" s="2" t="s">
        <v>149</v>
      </c>
      <c r="I2" s="1" t="s">
        <v>2155</v>
      </c>
    </row>
    <row r="3" spans="2:9" x14ac:dyDescent="0.35">
      <c r="B3" s="1">
        <v>1</v>
      </c>
      <c r="C3" s="1" t="s">
        <v>1522</v>
      </c>
      <c r="D3" s="1" t="s">
        <v>1523</v>
      </c>
      <c r="E3" s="3">
        <v>4.0711295922862396</v>
      </c>
      <c r="F3" s="1" t="s">
        <v>1524</v>
      </c>
      <c r="G3" s="1" t="s">
        <v>1525</v>
      </c>
      <c r="I3" s="1" t="s">
        <v>1523</v>
      </c>
    </row>
    <row r="4" spans="2:9" x14ac:dyDescent="0.35">
      <c r="B4" s="1">
        <v>2</v>
      </c>
      <c r="C4" s="1" t="s">
        <v>1522</v>
      </c>
      <c r="D4" s="1" t="s">
        <v>1526</v>
      </c>
      <c r="E4" s="3">
        <v>3.5597098145430772</v>
      </c>
      <c r="F4" s="1" t="s">
        <v>1524</v>
      </c>
      <c r="G4" s="1" t="s">
        <v>1527</v>
      </c>
      <c r="I4" s="1" t="s">
        <v>1526</v>
      </c>
    </row>
    <row r="5" spans="2:9" x14ac:dyDescent="0.35">
      <c r="B5" s="1">
        <v>3</v>
      </c>
      <c r="C5" s="1" t="s">
        <v>1522</v>
      </c>
      <c r="D5" s="1" t="s">
        <v>1528</v>
      </c>
      <c r="E5" s="3">
        <v>5.9817255836705252</v>
      </c>
      <c r="F5" s="1" t="s">
        <v>1524</v>
      </c>
      <c r="G5" s="1" t="s">
        <v>1529</v>
      </c>
      <c r="I5" s="1" t="s">
        <v>1528</v>
      </c>
    </row>
    <row r="6" spans="2:9" x14ac:dyDescent="0.35">
      <c r="B6" s="1">
        <v>4</v>
      </c>
      <c r="C6" s="1" t="s">
        <v>1522</v>
      </c>
      <c r="D6" s="1" t="s">
        <v>1530</v>
      </c>
      <c r="E6" s="3">
        <v>3.3341123759911362</v>
      </c>
      <c r="F6" s="1" t="s">
        <v>1524</v>
      </c>
      <c r="G6" s="1" t="s">
        <v>1531</v>
      </c>
      <c r="I6" s="1" t="s">
        <v>1530</v>
      </c>
    </row>
    <row r="7" spans="2:9" x14ac:dyDescent="0.35">
      <c r="B7" s="1">
        <v>5</v>
      </c>
      <c r="C7" s="1" t="s">
        <v>1522</v>
      </c>
      <c r="D7" s="1" t="s">
        <v>1532</v>
      </c>
      <c r="E7" s="3">
        <v>4.0168463271652923</v>
      </c>
      <c r="F7" s="1" t="s">
        <v>1524</v>
      </c>
      <c r="G7" s="1" t="s">
        <v>1533</v>
      </c>
      <c r="I7" s="1" t="s">
        <v>1532</v>
      </c>
    </row>
    <row r="8" spans="2:9" x14ac:dyDescent="0.35">
      <c r="B8" s="1">
        <v>6</v>
      </c>
      <c r="C8" s="1" t="s">
        <v>1522</v>
      </c>
      <c r="D8" s="1" t="s">
        <v>1534</v>
      </c>
      <c r="E8" s="3">
        <v>4.0989107791563502</v>
      </c>
      <c r="F8" s="1" t="s">
        <v>1524</v>
      </c>
      <c r="G8" s="1" t="s">
        <v>1535</v>
      </c>
      <c r="I8" s="1" t="s">
        <v>1534</v>
      </c>
    </row>
    <row r="9" spans="2:9" x14ac:dyDescent="0.35">
      <c r="B9" s="1">
        <v>7</v>
      </c>
      <c r="C9" s="1" t="s">
        <v>1536</v>
      </c>
      <c r="D9" s="1" t="s">
        <v>1537</v>
      </c>
      <c r="E9" s="3">
        <v>3.7111838680396074</v>
      </c>
      <c r="F9" s="1" t="s">
        <v>1524</v>
      </c>
      <c r="G9" s="1" t="s">
        <v>1538</v>
      </c>
      <c r="I9" s="1" t="s">
        <v>1537</v>
      </c>
    </row>
    <row r="10" spans="2:9" x14ac:dyDescent="0.35">
      <c r="B10" s="1">
        <v>8</v>
      </c>
      <c r="C10" s="1" t="s">
        <v>1536</v>
      </c>
      <c r="D10" s="1" t="s">
        <v>305</v>
      </c>
      <c r="E10" s="3">
        <v>3.8197311755383492</v>
      </c>
      <c r="F10" s="1" t="s">
        <v>1524</v>
      </c>
      <c r="G10" s="1" t="s">
        <v>1539</v>
      </c>
      <c r="I10" s="1" t="s">
        <v>305</v>
      </c>
    </row>
    <row r="11" spans="2:9" x14ac:dyDescent="0.35">
      <c r="B11" s="1">
        <v>9</v>
      </c>
      <c r="C11" s="1" t="s">
        <v>1536</v>
      </c>
      <c r="D11" s="1" t="s">
        <v>1540</v>
      </c>
      <c r="E11" s="3">
        <v>3.6869941998148859</v>
      </c>
      <c r="F11" s="1" t="s">
        <v>1524</v>
      </c>
      <c r="G11" s="1" t="s">
        <v>1541</v>
      </c>
      <c r="I11" s="1" t="s">
        <v>1540</v>
      </c>
    </row>
    <row r="12" spans="2:9" x14ac:dyDescent="0.35">
      <c r="B12" s="1">
        <v>10</v>
      </c>
      <c r="C12" s="1" t="s">
        <v>1536</v>
      </c>
      <c r="D12" s="1" t="s">
        <v>320</v>
      </c>
      <c r="E12" s="3">
        <v>3.7547873378063148</v>
      </c>
      <c r="F12" s="1" t="s">
        <v>1524</v>
      </c>
      <c r="G12" s="1" t="s">
        <v>1542</v>
      </c>
      <c r="I12" s="1" t="s">
        <v>320</v>
      </c>
    </row>
    <row r="13" spans="2:9" x14ac:dyDescent="0.35">
      <c r="B13" s="1">
        <v>11</v>
      </c>
      <c r="C13" s="1" t="s">
        <v>1543</v>
      </c>
      <c r="D13" s="1" t="s">
        <v>1544</v>
      </c>
      <c r="E13" s="3">
        <v>3.148323512739172</v>
      </c>
      <c r="F13" s="1" t="s">
        <v>1524</v>
      </c>
      <c r="G13" s="1" t="s">
        <v>1545</v>
      </c>
      <c r="I13" s="1" t="s">
        <v>1544</v>
      </c>
    </row>
    <row r="14" spans="2:9" x14ac:dyDescent="0.35">
      <c r="B14" s="1">
        <v>12</v>
      </c>
      <c r="C14" s="1" t="s">
        <v>1543</v>
      </c>
      <c r="D14" s="1" t="s">
        <v>1543</v>
      </c>
      <c r="E14" s="3">
        <v>3.1388795620786394</v>
      </c>
      <c r="F14" s="1" t="s">
        <v>1524</v>
      </c>
      <c r="G14" s="1" t="s">
        <v>1546</v>
      </c>
      <c r="I14" s="1" t="s">
        <v>1543</v>
      </c>
    </row>
    <row r="15" spans="2:9" x14ac:dyDescent="0.35">
      <c r="B15" s="1">
        <v>13</v>
      </c>
      <c r="C15" s="1" t="s">
        <v>1543</v>
      </c>
      <c r="D15" s="1" t="s">
        <v>1547</v>
      </c>
      <c r="E15" s="3">
        <v>3.1219152631202731</v>
      </c>
      <c r="F15" s="1" t="s">
        <v>1524</v>
      </c>
      <c r="G15" s="1" t="s">
        <v>1548</v>
      </c>
      <c r="I15" s="1" t="s">
        <v>1547</v>
      </c>
    </row>
    <row r="16" spans="2:9" x14ac:dyDescent="0.35">
      <c r="B16" s="1">
        <v>14</v>
      </c>
      <c r="C16" s="1" t="s">
        <v>1543</v>
      </c>
      <c r="D16" s="1" t="s">
        <v>1549</v>
      </c>
      <c r="E16" s="3">
        <v>3.4233767015666174</v>
      </c>
      <c r="F16" s="1" t="s">
        <v>1524</v>
      </c>
      <c r="G16" s="1" t="s">
        <v>1550</v>
      </c>
      <c r="I16" s="1" t="s">
        <v>1549</v>
      </c>
    </row>
    <row r="17" spans="2:9" x14ac:dyDescent="0.35">
      <c r="B17" s="1">
        <v>15</v>
      </c>
      <c r="C17" s="1" t="s">
        <v>1543</v>
      </c>
      <c r="D17" s="1" t="s">
        <v>477</v>
      </c>
      <c r="E17" s="3">
        <v>3.2474437667211515</v>
      </c>
      <c r="F17" s="1" t="s">
        <v>1524</v>
      </c>
      <c r="G17" s="1" t="s">
        <v>1551</v>
      </c>
      <c r="I17" s="1" t="s">
        <v>477</v>
      </c>
    </row>
    <row r="18" spans="2:9" x14ac:dyDescent="0.35">
      <c r="B18" s="1">
        <v>16</v>
      </c>
      <c r="C18" s="1" t="s">
        <v>1552</v>
      </c>
      <c r="D18" s="1" t="s">
        <v>1553</v>
      </c>
      <c r="E18" s="3">
        <v>3.0704037771992798</v>
      </c>
      <c r="F18" s="1" t="s">
        <v>1524</v>
      </c>
      <c r="G18" s="1" t="s">
        <v>1554</v>
      </c>
      <c r="I18" s="1" t="s">
        <v>1553</v>
      </c>
    </row>
    <row r="19" spans="2:9" x14ac:dyDescent="0.35">
      <c r="B19" s="1">
        <v>17</v>
      </c>
      <c r="C19" s="1" t="s">
        <v>1552</v>
      </c>
      <c r="D19" s="1" t="s">
        <v>1555</v>
      </c>
      <c r="E19" s="3">
        <v>3.1380030772923546</v>
      </c>
      <c r="F19" s="1" t="s">
        <v>1524</v>
      </c>
      <c r="G19" s="1" t="s">
        <v>1556</v>
      </c>
      <c r="I19" s="1" t="s">
        <v>1555</v>
      </c>
    </row>
    <row r="20" spans="2:9" x14ac:dyDescent="0.35">
      <c r="B20" s="1">
        <v>18</v>
      </c>
      <c r="C20" s="1" t="s">
        <v>1552</v>
      </c>
      <c r="D20" s="1" t="s">
        <v>1557</v>
      </c>
      <c r="E20" s="3">
        <v>2.9242012762181062</v>
      </c>
      <c r="F20" s="1" t="s">
        <v>1524</v>
      </c>
      <c r="G20" s="1" t="s">
        <v>1558</v>
      </c>
      <c r="I20" s="1" t="s">
        <v>1557</v>
      </c>
    </row>
    <row r="21" spans="2:9" x14ac:dyDescent="0.35">
      <c r="B21" s="1">
        <v>19</v>
      </c>
      <c r="C21" s="1" t="s">
        <v>1559</v>
      </c>
      <c r="D21" s="1" t="s">
        <v>1560</v>
      </c>
      <c r="E21" s="3">
        <v>3.0898840223736075</v>
      </c>
      <c r="F21" s="1" t="s">
        <v>1524</v>
      </c>
      <c r="G21" s="1" t="s">
        <v>1561</v>
      </c>
      <c r="I21" s="1" t="s">
        <v>1560</v>
      </c>
    </row>
    <row r="22" spans="2:9" x14ac:dyDescent="0.35">
      <c r="B22" s="1">
        <v>20</v>
      </c>
      <c r="C22" s="1" t="s">
        <v>1559</v>
      </c>
      <c r="D22" s="1" t="s">
        <v>1562</v>
      </c>
      <c r="E22" s="3">
        <v>3.5277984876239761</v>
      </c>
      <c r="F22" s="1" t="s">
        <v>1524</v>
      </c>
      <c r="G22" s="1" t="s">
        <v>1563</v>
      </c>
      <c r="I22" s="1" t="s">
        <v>1562</v>
      </c>
    </row>
    <row r="23" spans="2:9" x14ac:dyDescent="0.35">
      <c r="B23" s="1">
        <v>21</v>
      </c>
      <c r="C23" s="1" t="s">
        <v>1559</v>
      </c>
      <c r="D23" s="1" t="s">
        <v>1564</v>
      </c>
      <c r="E23" s="3">
        <v>3.3990226021750374</v>
      </c>
      <c r="F23" s="1" t="s">
        <v>1524</v>
      </c>
      <c r="G23" s="1" t="s">
        <v>1565</v>
      </c>
      <c r="I23" s="1" t="s">
        <v>1564</v>
      </c>
    </row>
    <row r="24" spans="2:9" x14ac:dyDescent="0.35">
      <c r="B24" s="1">
        <v>22</v>
      </c>
      <c r="C24" s="1" t="s">
        <v>1559</v>
      </c>
      <c r="D24" s="1" t="s">
        <v>1566</v>
      </c>
      <c r="E24" s="3">
        <v>2.7391840078124807</v>
      </c>
      <c r="F24" s="1" t="s">
        <v>1524</v>
      </c>
      <c r="G24" s="1" t="s">
        <v>1567</v>
      </c>
      <c r="I24" s="1" t="s">
        <v>1566</v>
      </c>
    </row>
    <row r="25" spans="2:9" x14ac:dyDescent="0.35">
      <c r="B25" s="1">
        <v>23</v>
      </c>
      <c r="C25" s="1" t="s">
        <v>1559</v>
      </c>
      <c r="D25" s="1" t="s">
        <v>1568</v>
      </c>
      <c r="E25" s="3">
        <v>3.4449503405288975</v>
      </c>
      <c r="F25" s="1" t="s">
        <v>1524</v>
      </c>
      <c r="G25" s="1" t="s">
        <v>1569</v>
      </c>
      <c r="I25" s="1" t="s">
        <v>1568</v>
      </c>
    </row>
    <row r="26" spans="2:9" x14ac:dyDescent="0.35">
      <c r="B26" s="1">
        <v>24</v>
      </c>
      <c r="C26" s="1" t="s">
        <v>1570</v>
      </c>
      <c r="D26" s="1" t="s">
        <v>1571</v>
      </c>
      <c r="E26" s="3">
        <v>2.7343046932438644</v>
      </c>
      <c r="F26" s="1" t="s">
        <v>1524</v>
      </c>
      <c r="G26" s="1" t="s">
        <v>1572</v>
      </c>
      <c r="I26" s="1" t="s">
        <v>1571</v>
      </c>
    </row>
    <row r="27" spans="2:9" x14ac:dyDescent="0.35">
      <c r="B27" s="1">
        <v>25</v>
      </c>
      <c r="C27" s="1" t="s">
        <v>1570</v>
      </c>
      <c r="D27" s="1" t="s">
        <v>443</v>
      </c>
      <c r="E27" s="3">
        <v>2.6743598524235734</v>
      </c>
      <c r="F27" s="1" t="s">
        <v>1524</v>
      </c>
      <c r="G27" s="1" t="s">
        <v>1573</v>
      </c>
      <c r="I27" s="1" t="s">
        <v>443</v>
      </c>
    </row>
    <row r="28" spans="2:9" x14ac:dyDescent="0.35">
      <c r="B28" s="1">
        <v>26</v>
      </c>
      <c r="C28" s="1" t="s">
        <v>1570</v>
      </c>
      <c r="D28" s="1" t="s">
        <v>1574</v>
      </c>
      <c r="E28" s="3">
        <v>2.7643482095503837</v>
      </c>
      <c r="F28" s="1" t="s">
        <v>1524</v>
      </c>
      <c r="G28" s="1" t="s">
        <v>1575</v>
      </c>
      <c r="I28" s="1" t="s">
        <v>1574</v>
      </c>
    </row>
    <row r="29" spans="2:9" x14ac:dyDescent="0.35">
      <c r="B29" s="1">
        <v>27</v>
      </c>
      <c r="C29" s="1" t="s">
        <v>1570</v>
      </c>
      <c r="D29" s="1" t="s">
        <v>457</v>
      </c>
      <c r="E29" s="3">
        <v>2.7077274933694673</v>
      </c>
      <c r="F29" s="1" t="s">
        <v>1524</v>
      </c>
      <c r="G29" s="1" t="s">
        <v>1576</v>
      </c>
      <c r="I29" s="1" t="s">
        <v>457</v>
      </c>
    </row>
    <row r="30" spans="2:9" x14ac:dyDescent="0.35">
      <c r="B30" s="1">
        <v>28</v>
      </c>
      <c r="C30" s="1" t="s">
        <v>1570</v>
      </c>
      <c r="D30" s="1" t="s">
        <v>1577</v>
      </c>
      <c r="E30" s="3">
        <v>2.8498949543776466</v>
      </c>
      <c r="F30" s="1" t="s">
        <v>1524</v>
      </c>
      <c r="G30" s="1" t="s">
        <v>1578</v>
      </c>
      <c r="I30" s="1" t="s">
        <v>1577</v>
      </c>
    </row>
    <row r="31" spans="2:9" x14ac:dyDescent="0.35">
      <c r="B31" s="1">
        <v>29</v>
      </c>
      <c r="C31" s="1" t="s">
        <v>1570</v>
      </c>
      <c r="D31" s="1" t="s">
        <v>1579</v>
      </c>
      <c r="E31" s="3">
        <v>2.7103778596212904</v>
      </c>
      <c r="F31" s="1" t="s">
        <v>1524</v>
      </c>
      <c r="G31" s="1" t="s">
        <v>1580</v>
      </c>
      <c r="I31" s="1" t="s">
        <v>1579</v>
      </c>
    </row>
    <row r="32" spans="2:9" x14ac:dyDescent="0.35">
      <c r="B32" s="1">
        <v>30</v>
      </c>
      <c r="C32" s="1" t="s">
        <v>1570</v>
      </c>
      <c r="D32" s="1" t="s">
        <v>1581</v>
      </c>
      <c r="E32" s="3">
        <v>2.6002886007384349</v>
      </c>
      <c r="F32" s="1" t="s">
        <v>1524</v>
      </c>
      <c r="G32" s="1" t="s">
        <v>1582</v>
      </c>
      <c r="I32" s="1" t="s">
        <v>1581</v>
      </c>
    </row>
    <row r="33" spans="2:9" x14ac:dyDescent="0.35">
      <c r="B33" s="1">
        <v>31</v>
      </c>
      <c r="C33" s="1" t="s">
        <v>1570</v>
      </c>
      <c r="D33" s="1" t="s">
        <v>601</v>
      </c>
      <c r="E33" s="3">
        <v>2.8296045108241725</v>
      </c>
      <c r="F33" s="1" t="s">
        <v>1524</v>
      </c>
      <c r="G33" s="1" t="s">
        <v>1583</v>
      </c>
      <c r="I33" s="1" t="s">
        <v>601</v>
      </c>
    </row>
    <row r="34" spans="2:9" x14ac:dyDescent="0.35">
      <c r="B34" s="1">
        <v>32</v>
      </c>
      <c r="C34" s="1" t="s">
        <v>1570</v>
      </c>
      <c r="D34" s="1" t="s">
        <v>1584</v>
      </c>
      <c r="E34" s="3">
        <v>2.5079304765306047</v>
      </c>
      <c r="F34" s="1" t="s">
        <v>1524</v>
      </c>
      <c r="G34" s="1" t="s">
        <v>1585</v>
      </c>
      <c r="I34" s="1" t="s">
        <v>1584</v>
      </c>
    </row>
    <row r="35" spans="2:9" x14ac:dyDescent="0.35">
      <c r="B35" s="1">
        <v>33</v>
      </c>
      <c r="C35" s="1" t="s">
        <v>1586</v>
      </c>
      <c r="D35" s="1" t="s">
        <v>1587</v>
      </c>
      <c r="E35" s="3">
        <v>2.9143342836580794</v>
      </c>
      <c r="F35" s="1" t="s">
        <v>1524</v>
      </c>
      <c r="G35" s="1" t="s">
        <v>1588</v>
      </c>
      <c r="I35" s="1" t="s">
        <v>1587</v>
      </c>
    </row>
    <row r="36" spans="2:9" x14ac:dyDescent="0.35">
      <c r="B36" s="1">
        <v>34</v>
      </c>
      <c r="C36" s="1" t="s">
        <v>1586</v>
      </c>
      <c r="D36" s="1" t="s">
        <v>513</v>
      </c>
      <c r="E36" s="3">
        <v>2.8485083379885729</v>
      </c>
      <c r="F36" s="1" t="s">
        <v>1524</v>
      </c>
      <c r="G36" s="1" t="s">
        <v>1589</v>
      </c>
      <c r="I36" s="1" t="s">
        <v>513</v>
      </c>
    </row>
    <row r="37" spans="2:9" x14ac:dyDescent="0.35">
      <c r="B37" s="1">
        <v>35</v>
      </c>
      <c r="C37" s="1" t="s">
        <v>1586</v>
      </c>
      <c r="D37" s="1" t="s">
        <v>515</v>
      </c>
      <c r="E37" s="3">
        <v>3.4142217904038072</v>
      </c>
      <c r="F37" s="1" t="s">
        <v>1524</v>
      </c>
      <c r="G37" s="1" t="s">
        <v>1590</v>
      </c>
      <c r="I37" s="1" t="s">
        <v>515</v>
      </c>
    </row>
    <row r="38" spans="2:9" x14ac:dyDescent="0.35">
      <c r="B38" s="1">
        <v>36</v>
      </c>
      <c r="C38" s="1" t="s">
        <v>1591</v>
      </c>
      <c r="D38" s="1" t="s">
        <v>1592</v>
      </c>
      <c r="E38" s="3">
        <v>3.2414820598397776</v>
      </c>
      <c r="F38" s="1" t="s">
        <v>1524</v>
      </c>
      <c r="G38" s="1" t="s">
        <v>1593</v>
      </c>
      <c r="I38" s="1" t="s">
        <v>1592</v>
      </c>
    </row>
    <row r="39" spans="2:9" x14ac:dyDescent="0.35">
      <c r="B39" s="1">
        <v>37</v>
      </c>
      <c r="C39" s="1" t="s">
        <v>1591</v>
      </c>
      <c r="D39" s="1" t="s">
        <v>1594</v>
      </c>
      <c r="E39" s="3">
        <v>3.4630819909569936</v>
      </c>
      <c r="F39" s="1" t="s">
        <v>1524</v>
      </c>
      <c r="G39" s="1" t="s">
        <v>1595</v>
      </c>
      <c r="I39" s="1" t="s">
        <v>1594</v>
      </c>
    </row>
    <row r="40" spans="2:9" x14ac:dyDescent="0.35">
      <c r="B40" s="1">
        <v>38</v>
      </c>
      <c r="C40" s="1" t="s">
        <v>1591</v>
      </c>
      <c r="D40" s="1" t="s">
        <v>1596</v>
      </c>
      <c r="E40" s="3">
        <v>2.9195573147317391</v>
      </c>
      <c r="F40" s="1" t="s">
        <v>1524</v>
      </c>
      <c r="G40" s="1" t="s">
        <v>1597</v>
      </c>
      <c r="I40" s="1" t="s">
        <v>1596</v>
      </c>
    </row>
    <row r="41" spans="2:9" x14ac:dyDescent="0.35">
      <c r="B41" s="1">
        <v>39</v>
      </c>
      <c r="C41" s="1" t="s">
        <v>1591</v>
      </c>
      <c r="D41" s="1" t="s">
        <v>656</v>
      </c>
      <c r="E41" s="3">
        <v>3.3749225821868176</v>
      </c>
      <c r="F41" s="1" t="s">
        <v>1524</v>
      </c>
      <c r="G41" s="1" t="s">
        <v>1598</v>
      </c>
      <c r="I41" s="1" t="s">
        <v>656</v>
      </c>
    </row>
    <row r="42" spans="2:9" x14ac:dyDescent="0.35">
      <c r="B42" s="1">
        <v>40</v>
      </c>
      <c r="C42" s="1" t="s">
        <v>1591</v>
      </c>
      <c r="D42" s="1" t="s">
        <v>557</v>
      </c>
      <c r="E42" s="3">
        <v>3.2961729440579908</v>
      </c>
      <c r="F42" s="1" t="s">
        <v>1524</v>
      </c>
      <c r="G42" s="1" t="s">
        <v>1599</v>
      </c>
      <c r="I42" s="1" t="s">
        <v>557</v>
      </c>
    </row>
    <row r="43" spans="2:9" x14ac:dyDescent="0.35">
      <c r="B43" s="1">
        <v>41</v>
      </c>
      <c r="C43" s="1" t="s">
        <v>1600</v>
      </c>
      <c r="D43" s="1" t="s">
        <v>1601</v>
      </c>
      <c r="E43" s="3">
        <v>3.2105986782624427</v>
      </c>
      <c r="F43" s="1" t="s">
        <v>1524</v>
      </c>
      <c r="G43" s="1" t="s">
        <v>1602</v>
      </c>
      <c r="I43" s="1" t="s">
        <v>1601</v>
      </c>
    </row>
    <row r="44" spans="2:9" x14ac:dyDescent="0.35">
      <c r="B44" s="1">
        <v>42</v>
      </c>
      <c r="C44" s="1" t="s">
        <v>1600</v>
      </c>
      <c r="D44" s="1" t="s">
        <v>1603</v>
      </c>
      <c r="E44" s="3">
        <v>3.5832516563408703</v>
      </c>
      <c r="F44" s="1" t="s">
        <v>1524</v>
      </c>
      <c r="G44" s="1" t="s">
        <v>1604</v>
      </c>
      <c r="I44" s="1" t="s">
        <v>1603</v>
      </c>
    </row>
    <row r="45" spans="2:9" x14ac:dyDescent="0.35">
      <c r="B45" s="1">
        <v>43</v>
      </c>
      <c r="C45" s="1" t="s">
        <v>1600</v>
      </c>
      <c r="D45" s="1" t="s">
        <v>1605</v>
      </c>
      <c r="E45" s="3">
        <v>3.0480020434004653</v>
      </c>
      <c r="F45" s="1" t="s">
        <v>1524</v>
      </c>
      <c r="G45" s="1" t="s">
        <v>1606</v>
      </c>
      <c r="I45" s="1" t="s">
        <v>1605</v>
      </c>
    </row>
    <row r="46" spans="2:9" x14ac:dyDescent="0.35">
      <c r="B46" s="1">
        <v>44</v>
      </c>
      <c r="C46" s="1" t="s">
        <v>1600</v>
      </c>
      <c r="D46" s="1" t="s">
        <v>1607</v>
      </c>
      <c r="E46" s="3">
        <v>3.6684560031486857</v>
      </c>
      <c r="F46" s="1" t="s">
        <v>1524</v>
      </c>
      <c r="G46" s="1" t="s">
        <v>1608</v>
      </c>
      <c r="I46" s="1" t="s">
        <v>1607</v>
      </c>
    </row>
    <row r="47" spans="2:9" x14ac:dyDescent="0.35">
      <c r="B47" s="1">
        <v>45</v>
      </c>
      <c r="C47" s="1" t="s">
        <v>1600</v>
      </c>
      <c r="D47" s="1" t="s">
        <v>698</v>
      </c>
      <c r="E47" s="3">
        <v>3.577827935843894</v>
      </c>
      <c r="F47" s="1" t="s">
        <v>1524</v>
      </c>
      <c r="G47" s="1" t="s">
        <v>1609</v>
      </c>
      <c r="I47" s="1" t="s">
        <v>698</v>
      </c>
    </row>
    <row r="48" spans="2:9" x14ac:dyDescent="0.35">
      <c r="B48" s="1">
        <v>46</v>
      </c>
      <c r="C48" s="1" t="s">
        <v>1610</v>
      </c>
      <c r="D48" s="1" t="s">
        <v>1611</v>
      </c>
      <c r="E48" s="3">
        <v>3.499457805973166</v>
      </c>
      <c r="F48" s="1" t="s">
        <v>1524</v>
      </c>
      <c r="G48" s="1" t="s">
        <v>1612</v>
      </c>
      <c r="I48" s="1" t="s">
        <v>1611</v>
      </c>
    </row>
    <row r="49" spans="2:9" x14ac:dyDescent="0.35">
      <c r="B49" s="1">
        <v>47</v>
      </c>
      <c r="C49" s="1" t="s">
        <v>1610</v>
      </c>
      <c r="D49" s="1" t="s">
        <v>1613</v>
      </c>
      <c r="E49" s="3">
        <v>3.4673924587154272</v>
      </c>
      <c r="F49" s="1" t="s">
        <v>1524</v>
      </c>
      <c r="G49" s="1" t="s">
        <v>1614</v>
      </c>
      <c r="I49" s="1" t="s">
        <v>1613</v>
      </c>
    </row>
    <row r="50" spans="2:9" x14ac:dyDescent="0.35">
      <c r="B50" s="1">
        <v>48</v>
      </c>
      <c r="C50" s="1" t="s">
        <v>1610</v>
      </c>
      <c r="D50" s="1" t="s">
        <v>1615</v>
      </c>
      <c r="E50" s="3">
        <v>3.513626487292389</v>
      </c>
      <c r="F50" s="1" t="s">
        <v>1524</v>
      </c>
      <c r="G50" s="1" t="s">
        <v>1616</v>
      </c>
      <c r="I50" s="1" t="s">
        <v>1615</v>
      </c>
    </row>
    <row r="51" spans="2:9" x14ac:dyDescent="0.35">
      <c r="B51" s="1">
        <v>49</v>
      </c>
      <c r="C51" s="1" t="s">
        <v>1617</v>
      </c>
      <c r="D51" s="1" t="s">
        <v>1618</v>
      </c>
      <c r="E51" s="3">
        <v>3.2453712069070622</v>
      </c>
      <c r="F51" s="1" t="s">
        <v>1524</v>
      </c>
      <c r="G51" s="1" t="s">
        <v>1619</v>
      </c>
      <c r="I51" s="1" t="s">
        <v>1618</v>
      </c>
    </row>
    <row r="52" spans="2:9" x14ac:dyDescent="0.35">
      <c r="B52" s="1">
        <v>50</v>
      </c>
      <c r="C52" s="1" t="s">
        <v>1617</v>
      </c>
      <c r="D52" s="1" t="s">
        <v>1620</v>
      </c>
      <c r="E52" s="3">
        <v>3.2827125774674748</v>
      </c>
      <c r="F52" s="1" t="s">
        <v>1524</v>
      </c>
      <c r="G52" s="1" t="s">
        <v>1621</v>
      </c>
      <c r="I52" s="1" t="s">
        <v>1620</v>
      </c>
    </row>
    <row r="53" spans="2:9" x14ac:dyDescent="0.35">
      <c r="B53" s="1">
        <v>51</v>
      </c>
      <c r="C53" s="1" t="s">
        <v>1617</v>
      </c>
      <c r="D53" s="1" t="s">
        <v>611</v>
      </c>
      <c r="E53" s="3">
        <v>3.2265046653905345</v>
      </c>
      <c r="F53" s="1" t="s">
        <v>1524</v>
      </c>
      <c r="G53" s="1" t="s">
        <v>1622</v>
      </c>
      <c r="I53" s="1" t="s">
        <v>611</v>
      </c>
    </row>
    <row r="54" spans="2:9" x14ac:dyDescent="0.35">
      <c r="B54" s="1">
        <v>52</v>
      </c>
      <c r="C54" s="1" t="s">
        <v>1623</v>
      </c>
      <c r="D54" s="1" t="s">
        <v>1624</v>
      </c>
      <c r="E54" s="3">
        <v>3.3456346965998711</v>
      </c>
      <c r="F54" s="1" t="s">
        <v>1524</v>
      </c>
      <c r="G54" s="1" t="s">
        <v>1625</v>
      </c>
      <c r="I54" s="1" t="s">
        <v>1624</v>
      </c>
    </row>
    <row r="55" spans="2:9" x14ac:dyDescent="0.35">
      <c r="B55" s="1">
        <v>53</v>
      </c>
      <c r="C55" s="1" t="s">
        <v>1623</v>
      </c>
      <c r="D55" s="1" t="s">
        <v>1626</v>
      </c>
      <c r="E55" s="3">
        <v>3.4356082318875742</v>
      </c>
      <c r="F55" s="1" t="s">
        <v>1524</v>
      </c>
      <c r="G55" s="1" t="s">
        <v>1627</v>
      </c>
      <c r="I55" s="1" t="s">
        <v>1626</v>
      </c>
    </row>
    <row r="56" spans="2:9" x14ac:dyDescent="0.35">
      <c r="B56" s="1">
        <v>54</v>
      </c>
      <c r="C56" s="1" t="s">
        <v>1623</v>
      </c>
      <c r="D56" s="1" t="s">
        <v>1628</v>
      </c>
      <c r="E56" s="3">
        <v>3.3304468097056006</v>
      </c>
      <c r="F56" s="1" t="s">
        <v>1524</v>
      </c>
      <c r="G56" s="1" t="s">
        <v>1629</v>
      </c>
      <c r="I56" s="1" t="s">
        <v>1628</v>
      </c>
    </row>
    <row r="57" spans="2:9" x14ac:dyDescent="0.35">
      <c r="B57" s="1">
        <v>55</v>
      </c>
      <c r="C57" s="1" t="s">
        <v>1623</v>
      </c>
      <c r="D57" s="1" t="s">
        <v>647</v>
      </c>
      <c r="E57" s="3">
        <v>3.2048557448762658</v>
      </c>
      <c r="F57" s="1" t="s">
        <v>1524</v>
      </c>
      <c r="G57" s="1" t="s">
        <v>1630</v>
      </c>
      <c r="I57" s="1" t="s">
        <v>647</v>
      </c>
    </row>
    <row r="58" spans="2:9" x14ac:dyDescent="0.35">
      <c r="B58" s="1">
        <v>56</v>
      </c>
      <c r="C58" s="1" t="s">
        <v>1623</v>
      </c>
      <c r="D58" s="1" t="s">
        <v>1631</v>
      </c>
      <c r="E58" s="3">
        <v>3.3067255034150618</v>
      </c>
      <c r="F58" s="1" t="s">
        <v>1524</v>
      </c>
      <c r="G58" s="1" t="s">
        <v>1632</v>
      </c>
      <c r="I58" s="1" t="s">
        <v>1631</v>
      </c>
    </row>
    <row r="59" spans="2:9" x14ac:dyDescent="0.35">
      <c r="B59" s="1">
        <v>57</v>
      </c>
      <c r="C59" s="1" t="s">
        <v>1633</v>
      </c>
      <c r="D59" s="1" t="s">
        <v>1634</v>
      </c>
      <c r="E59" s="3">
        <v>2.8708532880310234</v>
      </c>
      <c r="F59" s="1" t="s">
        <v>1524</v>
      </c>
      <c r="G59" s="1" t="s">
        <v>1635</v>
      </c>
      <c r="I59" s="1" t="s">
        <v>1634</v>
      </c>
    </row>
    <row r="60" spans="2:9" x14ac:dyDescent="0.35">
      <c r="B60" s="1">
        <v>58</v>
      </c>
      <c r="C60" s="1" t="s">
        <v>1633</v>
      </c>
      <c r="D60" s="1" t="s">
        <v>1636</v>
      </c>
      <c r="E60" s="3">
        <v>3.0080551824377686</v>
      </c>
      <c r="F60" s="1" t="s">
        <v>1524</v>
      </c>
      <c r="G60" s="1" t="s">
        <v>1637</v>
      </c>
      <c r="I60" s="1" t="s">
        <v>1636</v>
      </c>
    </row>
    <row r="61" spans="2:9" x14ac:dyDescent="0.35">
      <c r="B61" s="1">
        <v>59</v>
      </c>
      <c r="C61" s="1" t="s">
        <v>1633</v>
      </c>
      <c r="D61" s="1" t="s">
        <v>1638</v>
      </c>
      <c r="E61" s="3">
        <v>2.3041328608232656</v>
      </c>
      <c r="F61" s="1" t="s">
        <v>1524</v>
      </c>
      <c r="G61" s="1" t="s">
        <v>1639</v>
      </c>
      <c r="I61" s="1" t="s">
        <v>1638</v>
      </c>
    </row>
    <row r="62" spans="2:9" x14ac:dyDescent="0.35">
      <c r="B62" s="1">
        <v>60</v>
      </c>
      <c r="C62" s="1" t="s">
        <v>1633</v>
      </c>
      <c r="D62" s="1" t="s">
        <v>1640</v>
      </c>
      <c r="E62" s="3">
        <v>2.7371469062895053</v>
      </c>
      <c r="F62" s="1" t="s">
        <v>1524</v>
      </c>
      <c r="G62" s="1" t="s">
        <v>1641</v>
      </c>
      <c r="I62" s="1" t="s">
        <v>1640</v>
      </c>
    </row>
    <row r="63" spans="2:9" x14ac:dyDescent="0.35">
      <c r="B63" s="1">
        <v>61</v>
      </c>
      <c r="C63" s="1" t="s">
        <v>1633</v>
      </c>
      <c r="D63" s="1" t="s">
        <v>1642</v>
      </c>
      <c r="E63" s="3">
        <v>3.0868226802024425</v>
      </c>
      <c r="F63" s="1" t="s">
        <v>1524</v>
      </c>
      <c r="G63" s="1" t="s">
        <v>1643</v>
      </c>
      <c r="I63" s="1" t="s">
        <v>1642</v>
      </c>
    </row>
    <row r="64" spans="2:9" x14ac:dyDescent="0.35">
      <c r="B64" s="1">
        <v>62</v>
      </c>
      <c r="C64" s="1" t="s">
        <v>1644</v>
      </c>
      <c r="D64" s="1" t="s">
        <v>1645</v>
      </c>
      <c r="E64" s="3">
        <v>2.5575648184919584</v>
      </c>
      <c r="F64" s="1" t="s">
        <v>1524</v>
      </c>
      <c r="G64" s="1" t="s">
        <v>1646</v>
      </c>
      <c r="I64" s="1" t="s">
        <v>1645</v>
      </c>
    </row>
    <row r="65" spans="2:9" x14ac:dyDescent="0.35">
      <c r="B65" s="1">
        <v>63</v>
      </c>
      <c r="C65" s="1" t="s">
        <v>1644</v>
      </c>
      <c r="D65" s="1" t="s">
        <v>1647</v>
      </c>
      <c r="E65" s="3">
        <v>2.7245560212513347</v>
      </c>
      <c r="F65" s="1" t="s">
        <v>1524</v>
      </c>
      <c r="G65" s="1" t="s">
        <v>1648</v>
      </c>
      <c r="I65" s="1" t="s">
        <v>1647</v>
      </c>
    </row>
    <row r="66" spans="2:9" x14ac:dyDescent="0.35">
      <c r="B66" s="1">
        <v>64</v>
      </c>
      <c r="C66" s="1" t="s">
        <v>1644</v>
      </c>
      <c r="D66" s="1" t="s">
        <v>1649</v>
      </c>
      <c r="E66" s="3">
        <v>2.2686013844344339</v>
      </c>
      <c r="F66" s="1" t="s">
        <v>1524</v>
      </c>
      <c r="G66" s="1" t="s">
        <v>1650</v>
      </c>
      <c r="I66" s="1" t="s">
        <v>1649</v>
      </c>
    </row>
    <row r="67" spans="2:9" x14ac:dyDescent="0.35">
      <c r="B67" s="1">
        <v>65</v>
      </c>
      <c r="C67" s="1" t="s">
        <v>1651</v>
      </c>
      <c r="D67" s="1" t="s">
        <v>1652</v>
      </c>
      <c r="E67" s="3">
        <v>2.7220249696987988</v>
      </c>
      <c r="F67" s="1" t="s">
        <v>1524</v>
      </c>
      <c r="G67" s="1" t="s">
        <v>1653</v>
      </c>
      <c r="I67" s="1" t="s">
        <v>1652</v>
      </c>
    </row>
    <row r="68" spans="2:9" x14ac:dyDescent="0.35">
      <c r="B68" s="1">
        <v>66</v>
      </c>
      <c r="C68" s="1" t="s">
        <v>1651</v>
      </c>
      <c r="D68" s="1" t="s">
        <v>1654</v>
      </c>
      <c r="E68" s="3">
        <v>2.8126364707212232</v>
      </c>
      <c r="F68" s="1" t="s">
        <v>1524</v>
      </c>
      <c r="G68" s="1" t="s">
        <v>1655</v>
      </c>
      <c r="I68" s="1" t="s">
        <v>1654</v>
      </c>
    </row>
    <row r="69" spans="2:9" x14ac:dyDescent="0.35">
      <c r="B69" s="1">
        <v>67</v>
      </c>
      <c r="C69" s="1" t="s">
        <v>1651</v>
      </c>
      <c r="D69" s="1" t="s">
        <v>809</v>
      </c>
      <c r="E69" s="3">
        <v>2.4616927981724879</v>
      </c>
      <c r="F69" s="1" t="s">
        <v>1524</v>
      </c>
      <c r="G69" s="1" t="s">
        <v>1656</v>
      </c>
      <c r="I69" s="1" t="s">
        <v>809</v>
      </c>
    </row>
    <row r="70" spans="2:9" x14ac:dyDescent="0.35">
      <c r="B70" s="1">
        <v>68</v>
      </c>
      <c r="C70" s="1" t="s">
        <v>1657</v>
      </c>
      <c r="D70" s="1" t="s">
        <v>1658</v>
      </c>
      <c r="E70" s="3">
        <v>3.4295667419544715</v>
      </c>
      <c r="F70" s="1" t="s">
        <v>1524</v>
      </c>
      <c r="G70" s="1" t="s">
        <v>1659</v>
      </c>
      <c r="I70" s="1" t="s">
        <v>1658</v>
      </c>
    </row>
    <row r="71" spans="2:9" x14ac:dyDescent="0.35">
      <c r="B71" s="1">
        <v>69</v>
      </c>
      <c r="C71" s="1" t="s">
        <v>1657</v>
      </c>
      <c r="D71" s="1" t="s">
        <v>811</v>
      </c>
      <c r="E71" s="3">
        <v>3.2786671886209398</v>
      </c>
      <c r="F71" s="1" t="s">
        <v>1524</v>
      </c>
      <c r="G71" s="1" t="s">
        <v>1660</v>
      </c>
      <c r="I71" s="1" t="s">
        <v>811</v>
      </c>
    </row>
    <row r="72" spans="2:9" x14ac:dyDescent="0.35">
      <c r="B72" s="1">
        <v>70</v>
      </c>
      <c r="C72" s="1" t="s">
        <v>1657</v>
      </c>
      <c r="D72" s="1" t="s">
        <v>1661</v>
      </c>
      <c r="E72" s="3">
        <v>3.6650967585379539</v>
      </c>
      <c r="F72" s="1" t="s">
        <v>1524</v>
      </c>
      <c r="G72" s="1" t="s">
        <v>1662</v>
      </c>
      <c r="I72" s="1" t="s">
        <v>1661</v>
      </c>
    </row>
    <row r="73" spans="2:9" x14ac:dyDescent="0.35">
      <c r="B73" s="1">
        <v>71</v>
      </c>
      <c r="C73" s="1" t="s">
        <v>1657</v>
      </c>
      <c r="D73" s="1" t="s">
        <v>1663</v>
      </c>
      <c r="E73" s="3">
        <v>3.4394039748919276</v>
      </c>
      <c r="F73" s="1" t="s">
        <v>1524</v>
      </c>
      <c r="G73" s="1" t="s">
        <v>1664</v>
      </c>
      <c r="I73" s="1" t="s">
        <v>1663</v>
      </c>
    </row>
    <row r="74" spans="2:9" x14ac:dyDescent="0.35">
      <c r="B74" s="1">
        <v>72</v>
      </c>
      <c r="C74" s="1" t="s">
        <v>1657</v>
      </c>
      <c r="D74" s="1" t="s">
        <v>1665</v>
      </c>
      <c r="E74" s="3">
        <v>3.450911183922893</v>
      </c>
      <c r="F74" s="1" t="s">
        <v>1524</v>
      </c>
      <c r="G74" s="1" t="s">
        <v>1666</v>
      </c>
      <c r="I74" s="1" t="s">
        <v>1665</v>
      </c>
    </row>
    <row r="75" spans="2:9" x14ac:dyDescent="0.35">
      <c r="B75" s="1">
        <v>73</v>
      </c>
      <c r="C75" s="1" t="s">
        <v>1657</v>
      </c>
      <c r="D75" s="1" t="s">
        <v>1667</v>
      </c>
      <c r="E75" s="3">
        <v>3.4909996196232624</v>
      </c>
      <c r="F75" s="1" t="s">
        <v>1524</v>
      </c>
      <c r="G75" s="1" t="s">
        <v>1668</v>
      </c>
      <c r="I75" s="1" t="s">
        <v>1667</v>
      </c>
    </row>
    <row r="76" spans="2:9" x14ac:dyDescent="0.35">
      <c r="B76" s="1">
        <v>74</v>
      </c>
      <c r="C76" s="1" t="s">
        <v>1657</v>
      </c>
      <c r="D76" s="1" t="s">
        <v>1669</v>
      </c>
      <c r="E76" s="3">
        <v>3.3549580522595175</v>
      </c>
      <c r="F76" s="1" t="s">
        <v>1524</v>
      </c>
      <c r="G76" s="1" t="s">
        <v>1670</v>
      </c>
      <c r="I76" s="1" t="s">
        <v>1669</v>
      </c>
    </row>
    <row r="77" spans="2:9" x14ac:dyDescent="0.35">
      <c r="B77" s="1">
        <v>75</v>
      </c>
      <c r="C77" s="1" t="s">
        <v>1671</v>
      </c>
      <c r="D77" s="1" t="s">
        <v>1672</v>
      </c>
      <c r="E77" s="3">
        <v>2.9601221045691046</v>
      </c>
      <c r="F77" s="1" t="s">
        <v>1524</v>
      </c>
      <c r="G77" s="1" t="s">
        <v>1673</v>
      </c>
      <c r="I77" s="1" t="s">
        <v>1672</v>
      </c>
    </row>
    <row r="78" spans="2:9" x14ac:dyDescent="0.35">
      <c r="B78" s="1">
        <v>76</v>
      </c>
      <c r="C78" s="1" t="s">
        <v>1671</v>
      </c>
      <c r="D78" s="1" t="s">
        <v>1674</v>
      </c>
      <c r="E78" s="3">
        <v>2.9601221045691046</v>
      </c>
      <c r="F78" s="1" t="s">
        <v>1524</v>
      </c>
      <c r="G78" s="1" t="s">
        <v>1675</v>
      </c>
      <c r="I78" s="1" t="s">
        <v>1674</v>
      </c>
    </row>
    <row r="79" spans="2:9" x14ac:dyDescent="0.35">
      <c r="B79" s="1">
        <v>77</v>
      </c>
      <c r="C79" s="1" t="s">
        <v>1676</v>
      </c>
      <c r="D79" s="1" t="s">
        <v>1677</v>
      </c>
      <c r="E79" s="3">
        <v>3.1425995415342478</v>
      </c>
      <c r="F79" s="1" t="s">
        <v>1524</v>
      </c>
      <c r="G79" s="1" t="s">
        <v>1678</v>
      </c>
      <c r="I79" s="1" t="s">
        <v>1677</v>
      </c>
    </row>
    <row r="80" spans="2:9" x14ac:dyDescent="0.35">
      <c r="B80" s="1">
        <v>78</v>
      </c>
      <c r="C80" s="1" t="s">
        <v>1676</v>
      </c>
      <c r="D80" s="1" t="s">
        <v>553</v>
      </c>
      <c r="E80" s="3">
        <v>2.7580019911503784</v>
      </c>
      <c r="F80" s="1" t="s">
        <v>1524</v>
      </c>
      <c r="G80" s="1" t="s">
        <v>1679</v>
      </c>
      <c r="I80" s="1" t="s">
        <v>553</v>
      </c>
    </row>
    <row r="81" spans="2:9" x14ac:dyDescent="0.35">
      <c r="B81" s="1">
        <v>79</v>
      </c>
      <c r="C81" s="1" t="s">
        <v>1676</v>
      </c>
      <c r="D81" s="1" t="s">
        <v>517</v>
      </c>
      <c r="E81" s="3">
        <v>3.3201223011324061</v>
      </c>
      <c r="F81" s="1" t="s">
        <v>1524</v>
      </c>
      <c r="G81" s="1" t="s">
        <v>1680</v>
      </c>
      <c r="I81" s="1" t="s">
        <v>517</v>
      </c>
    </row>
    <row r="82" spans="2:9" x14ac:dyDescent="0.35">
      <c r="B82" s="1">
        <v>80</v>
      </c>
      <c r="C82" s="1" t="s">
        <v>1676</v>
      </c>
      <c r="D82" s="1" t="s">
        <v>1681</v>
      </c>
      <c r="E82" s="3">
        <v>3.1885852602454117</v>
      </c>
      <c r="F82" s="1" t="s">
        <v>1524</v>
      </c>
      <c r="G82" s="1" t="s">
        <v>1682</v>
      </c>
      <c r="I82" s="1" t="s">
        <v>1681</v>
      </c>
    </row>
    <row r="83" spans="2:9" x14ac:dyDescent="0.35">
      <c r="B83" s="1">
        <v>81</v>
      </c>
      <c r="C83" s="1" t="s">
        <v>1676</v>
      </c>
      <c r="D83" s="1" t="s">
        <v>1683</v>
      </c>
      <c r="E83" s="3">
        <v>3.2214763342058532</v>
      </c>
      <c r="F83" s="1" t="s">
        <v>1524</v>
      </c>
      <c r="G83" s="1" t="s">
        <v>1684</v>
      </c>
      <c r="I83" s="1" t="s">
        <v>1683</v>
      </c>
    </row>
    <row r="84" spans="2:9" x14ac:dyDescent="0.35">
      <c r="B84" s="1">
        <v>82</v>
      </c>
      <c r="C84" s="1" t="s">
        <v>1676</v>
      </c>
      <c r="D84" s="1" t="s">
        <v>731</v>
      </c>
      <c r="E84" s="3">
        <v>3.2009324752185573</v>
      </c>
      <c r="F84" s="1" t="s">
        <v>1524</v>
      </c>
      <c r="G84" s="1" t="s">
        <v>1685</v>
      </c>
      <c r="I84" s="1" t="s">
        <v>731</v>
      </c>
    </row>
    <row r="85" spans="2:9" x14ac:dyDescent="0.35">
      <c r="B85" s="1">
        <v>83</v>
      </c>
      <c r="C85" s="1" t="s">
        <v>1676</v>
      </c>
      <c r="D85" s="1" t="s">
        <v>859</v>
      </c>
      <c r="E85" s="3">
        <v>3.508311828912408</v>
      </c>
      <c r="F85" s="1" t="s">
        <v>1524</v>
      </c>
      <c r="G85" s="1" t="s">
        <v>1686</v>
      </c>
      <c r="I85" s="1" t="s">
        <v>859</v>
      </c>
    </row>
    <row r="86" spans="2:9" x14ac:dyDescent="0.35">
      <c r="B86" s="1">
        <v>84</v>
      </c>
      <c r="C86" s="1" t="s">
        <v>1687</v>
      </c>
      <c r="D86" s="1" t="s">
        <v>1688</v>
      </c>
      <c r="E86" s="3">
        <v>3.4064484819121614</v>
      </c>
      <c r="F86" s="1" t="s">
        <v>1524</v>
      </c>
      <c r="G86" s="1" t="s">
        <v>1689</v>
      </c>
      <c r="I86" s="1" t="s">
        <v>1688</v>
      </c>
    </row>
    <row r="87" spans="2:9" x14ac:dyDescent="0.35">
      <c r="B87" s="1">
        <v>85</v>
      </c>
      <c r="C87" s="1" t="s">
        <v>1687</v>
      </c>
      <c r="D87" s="1" t="s">
        <v>1690</v>
      </c>
      <c r="E87" s="3">
        <v>3.3932378272487091</v>
      </c>
      <c r="F87" s="1" t="s">
        <v>1524</v>
      </c>
      <c r="G87" s="1" t="s">
        <v>1691</v>
      </c>
      <c r="I87" s="1" t="s">
        <v>1690</v>
      </c>
    </row>
    <row r="88" spans="2:9" x14ac:dyDescent="0.35">
      <c r="B88" s="1">
        <v>86</v>
      </c>
      <c r="C88" s="1" t="s">
        <v>1687</v>
      </c>
      <c r="D88" s="1" t="s">
        <v>869</v>
      </c>
      <c r="E88" s="3">
        <v>3.3499021036665155</v>
      </c>
      <c r="F88" s="1" t="s">
        <v>1524</v>
      </c>
      <c r="G88" s="1" t="s">
        <v>1692</v>
      </c>
      <c r="I88" s="1" t="s">
        <v>869</v>
      </c>
    </row>
    <row r="89" spans="2:9" x14ac:dyDescent="0.35">
      <c r="B89" s="1">
        <v>87</v>
      </c>
      <c r="C89" s="1" t="s">
        <v>1687</v>
      </c>
      <c r="D89" s="1" t="s">
        <v>1693</v>
      </c>
      <c r="E89" s="3">
        <v>3.4313058545219537</v>
      </c>
      <c r="F89" s="1" t="s">
        <v>1524</v>
      </c>
      <c r="G89" s="1" t="s">
        <v>1694</v>
      </c>
      <c r="I89" s="1" t="s">
        <v>1693</v>
      </c>
    </row>
    <row r="90" spans="2:9" x14ac:dyDescent="0.35">
      <c r="B90" s="1">
        <v>88</v>
      </c>
      <c r="C90" s="1" t="s">
        <v>1695</v>
      </c>
      <c r="D90" s="1" t="s">
        <v>1696</v>
      </c>
      <c r="E90" s="3">
        <v>3.2782226469363738</v>
      </c>
      <c r="F90" s="1" t="s">
        <v>1524</v>
      </c>
      <c r="G90" s="1" t="s">
        <v>1697</v>
      </c>
      <c r="I90" s="1" t="s">
        <v>1696</v>
      </c>
    </row>
    <row r="91" spans="2:9" x14ac:dyDescent="0.35">
      <c r="B91" s="1">
        <v>89</v>
      </c>
      <c r="C91" s="1" t="s">
        <v>1695</v>
      </c>
      <c r="D91" s="1" t="s">
        <v>1698</v>
      </c>
      <c r="E91" s="3">
        <v>3.3008563164948557</v>
      </c>
      <c r="F91" s="1" t="s">
        <v>1524</v>
      </c>
      <c r="G91" s="1" t="s">
        <v>1699</v>
      </c>
      <c r="I91" s="1" t="s">
        <v>1698</v>
      </c>
    </row>
    <row r="92" spans="2:9" x14ac:dyDescent="0.35">
      <c r="B92" s="1">
        <v>90</v>
      </c>
      <c r="C92" s="1" t="s">
        <v>1695</v>
      </c>
      <c r="D92" s="1" t="s">
        <v>1700</v>
      </c>
      <c r="E92" s="3">
        <v>3.1543230583744077</v>
      </c>
      <c r="F92" s="1" t="s">
        <v>1524</v>
      </c>
      <c r="G92" s="1" t="s">
        <v>1701</v>
      </c>
      <c r="I92" s="1" t="s">
        <v>1700</v>
      </c>
    </row>
    <row r="93" spans="2:9" x14ac:dyDescent="0.35">
      <c r="B93" s="1">
        <v>91</v>
      </c>
      <c r="C93" s="1" t="s">
        <v>1702</v>
      </c>
      <c r="D93" s="1" t="s">
        <v>1703</v>
      </c>
      <c r="E93" s="3">
        <v>4.0117965095468477</v>
      </c>
      <c r="F93" s="1" t="s">
        <v>1524</v>
      </c>
      <c r="G93" s="1" t="s">
        <v>1704</v>
      </c>
      <c r="I93" s="1" t="s">
        <v>1703</v>
      </c>
    </row>
    <row r="94" spans="2:9" x14ac:dyDescent="0.35">
      <c r="B94" s="1">
        <v>92</v>
      </c>
      <c r="C94" s="1" t="s">
        <v>1702</v>
      </c>
      <c r="D94" s="1" t="s">
        <v>1705</v>
      </c>
      <c r="E94" s="3">
        <v>4.1218357900485865</v>
      </c>
      <c r="F94" s="1" t="s">
        <v>1524</v>
      </c>
      <c r="G94" s="1" t="s">
        <v>1706</v>
      </c>
      <c r="I94" s="1" t="s">
        <v>1705</v>
      </c>
    </row>
    <row r="95" spans="2:9" x14ac:dyDescent="0.35">
      <c r="B95" s="1">
        <v>93</v>
      </c>
      <c r="C95" s="1" t="s">
        <v>1702</v>
      </c>
      <c r="D95" s="1" t="s">
        <v>1707</v>
      </c>
      <c r="E95" s="3">
        <v>3.8285061126505084</v>
      </c>
      <c r="F95" s="1" t="s">
        <v>1524</v>
      </c>
      <c r="G95" s="1" t="s">
        <v>1708</v>
      </c>
      <c r="I95" s="1" t="s">
        <v>1707</v>
      </c>
    </row>
    <row r="96" spans="2:9" x14ac:dyDescent="0.35">
      <c r="B96" s="1">
        <v>94</v>
      </c>
      <c r="C96" s="1" t="s">
        <v>1709</v>
      </c>
      <c r="D96" s="1" t="s">
        <v>1710</v>
      </c>
      <c r="E96" s="3">
        <v>3.3463580204415386</v>
      </c>
      <c r="F96" s="1" t="s">
        <v>1524</v>
      </c>
      <c r="G96" s="1" t="s">
        <v>1711</v>
      </c>
      <c r="I96" s="1" t="s">
        <v>1710</v>
      </c>
    </row>
    <row r="97" spans="2:9" x14ac:dyDescent="0.35">
      <c r="B97" s="1">
        <v>95</v>
      </c>
      <c r="C97" s="1" t="s">
        <v>1709</v>
      </c>
      <c r="D97" s="1" t="s">
        <v>899</v>
      </c>
      <c r="E97" s="3">
        <v>3.2790313075705471</v>
      </c>
      <c r="F97" s="1" t="s">
        <v>1524</v>
      </c>
      <c r="G97" s="1" t="s">
        <v>1712</v>
      </c>
      <c r="I97" s="1" t="s">
        <v>899</v>
      </c>
    </row>
    <row r="98" spans="2:9" x14ac:dyDescent="0.35">
      <c r="B98" s="1">
        <v>96</v>
      </c>
      <c r="C98" s="1" t="s">
        <v>1709</v>
      </c>
      <c r="D98" s="1" t="s">
        <v>901</v>
      </c>
      <c r="E98" s="3">
        <v>3.3947902411132493</v>
      </c>
      <c r="F98" s="1" t="s">
        <v>1524</v>
      </c>
      <c r="G98" s="1" t="s">
        <v>1713</v>
      </c>
      <c r="I98" s="1" t="s">
        <v>901</v>
      </c>
    </row>
    <row r="99" spans="2:9" x14ac:dyDescent="0.35">
      <c r="B99" s="1">
        <v>97</v>
      </c>
      <c r="C99" s="1" t="s">
        <v>1714</v>
      </c>
      <c r="D99" s="1" t="s">
        <v>1715</v>
      </c>
      <c r="E99" s="3">
        <v>1.8446958754903484</v>
      </c>
      <c r="F99" s="1" t="s">
        <v>1524</v>
      </c>
      <c r="G99" s="1" t="s">
        <v>1716</v>
      </c>
      <c r="I99" s="1" t="s">
        <v>1715</v>
      </c>
    </row>
    <row r="100" spans="2:9" x14ac:dyDescent="0.35">
      <c r="B100" s="1">
        <v>98</v>
      </c>
      <c r="C100" s="1" t="s">
        <v>1714</v>
      </c>
      <c r="D100" s="1" t="s">
        <v>1714</v>
      </c>
      <c r="E100" s="3">
        <v>1.8446958754903484</v>
      </c>
      <c r="F100" s="1" t="s">
        <v>1524</v>
      </c>
      <c r="G100" s="1" t="s">
        <v>1717</v>
      </c>
      <c r="I100" s="1" t="s">
        <v>1714</v>
      </c>
    </row>
    <row r="101" spans="2:9" x14ac:dyDescent="0.35">
      <c r="B101" s="1">
        <v>99</v>
      </c>
      <c r="C101" s="1" t="s">
        <v>1718</v>
      </c>
      <c r="D101" s="1" t="s">
        <v>1719</v>
      </c>
      <c r="E101" s="3">
        <v>3.7701689362670843</v>
      </c>
      <c r="F101" s="1" t="s">
        <v>1524</v>
      </c>
      <c r="G101" s="1" t="s">
        <v>1720</v>
      </c>
      <c r="I101" s="1" t="s">
        <v>1719</v>
      </c>
    </row>
    <row r="102" spans="2:9" x14ac:dyDescent="0.35">
      <c r="B102" s="1">
        <v>100</v>
      </c>
      <c r="C102" s="1" t="s">
        <v>1718</v>
      </c>
      <c r="D102" s="1" t="s">
        <v>1721</v>
      </c>
      <c r="E102" s="3">
        <v>3.4187341800124935</v>
      </c>
      <c r="F102" s="1" t="s">
        <v>1524</v>
      </c>
      <c r="G102" s="1" t="s">
        <v>1722</v>
      </c>
      <c r="I102" s="1" t="s">
        <v>1721</v>
      </c>
    </row>
    <row r="103" spans="2:9" x14ac:dyDescent="0.35">
      <c r="B103" s="1">
        <v>101</v>
      </c>
      <c r="C103" s="1" t="s">
        <v>1718</v>
      </c>
      <c r="D103" s="1" t="s">
        <v>913</v>
      </c>
      <c r="E103" s="3">
        <v>3.7877496870590783</v>
      </c>
      <c r="F103" s="1" t="s">
        <v>1524</v>
      </c>
      <c r="G103" s="1" t="s">
        <v>1723</v>
      </c>
      <c r="I103" s="1" t="s">
        <v>913</v>
      </c>
    </row>
    <row r="104" spans="2:9" x14ac:dyDescent="0.35">
      <c r="B104" s="1">
        <v>102</v>
      </c>
      <c r="C104" s="1" t="s">
        <v>1724</v>
      </c>
      <c r="D104" s="1" t="s">
        <v>1725</v>
      </c>
      <c r="E104" s="3">
        <v>3.9235553138096715</v>
      </c>
      <c r="F104" s="1" t="s">
        <v>1524</v>
      </c>
      <c r="G104" s="1" t="s">
        <v>1726</v>
      </c>
      <c r="I104" s="1" t="s">
        <v>1725</v>
      </c>
    </row>
    <row r="105" spans="2:9" x14ac:dyDescent="0.35">
      <c r="B105" s="1">
        <v>103</v>
      </c>
      <c r="C105" s="1" t="s">
        <v>1724</v>
      </c>
      <c r="D105" s="1" t="s">
        <v>1727</v>
      </c>
      <c r="E105" s="3">
        <v>4.2030524453184199</v>
      </c>
      <c r="F105" s="1" t="s">
        <v>1524</v>
      </c>
      <c r="G105" s="1" t="s">
        <v>1728</v>
      </c>
      <c r="I105" s="1" t="s">
        <v>1727</v>
      </c>
    </row>
    <row r="106" spans="2:9" x14ac:dyDescent="0.35">
      <c r="B106" s="1">
        <v>104</v>
      </c>
      <c r="C106" s="1" t="s">
        <v>1724</v>
      </c>
      <c r="D106" s="1" t="s">
        <v>1729</v>
      </c>
      <c r="E106" s="3">
        <v>3.282793724064395</v>
      </c>
      <c r="F106" s="1" t="s">
        <v>1524</v>
      </c>
      <c r="G106" s="1" t="s">
        <v>1730</v>
      </c>
      <c r="I106" s="1" t="s">
        <v>1729</v>
      </c>
    </row>
    <row r="107" spans="2:9" x14ac:dyDescent="0.35">
      <c r="B107" s="1">
        <v>105</v>
      </c>
      <c r="C107" s="1" t="s">
        <v>1724</v>
      </c>
      <c r="D107" s="1" t="s">
        <v>1731</v>
      </c>
      <c r="E107" s="3">
        <v>4.4860006316459042</v>
      </c>
      <c r="F107" s="1" t="s">
        <v>1524</v>
      </c>
      <c r="G107" s="1" t="s">
        <v>1732</v>
      </c>
      <c r="I107" s="1" t="s">
        <v>1731</v>
      </c>
    </row>
    <row r="108" spans="2:9" x14ac:dyDescent="0.35">
      <c r="B108" s="1">
        <v>106</v>
      </c>
      <c r="C108" s="1" t="s">
        <v>1724</v>
      </c>
      <c r="D108" s="1" t="s">
        <v>937</v>
      </c>
      <c r="E108" s="3">
        <v>2.9849111510601207</v>
      </c>
      <c r="F108" s="1" t="s">
        <v>1524</v>
      </c>
      <c r="G108" s="1" t="s">
        <v>1733</v>
      </c>
      <c r="I108" s="1" t="s">
        <v>937</v>
      </c>
    </row>
    <row r="109" spans="2:9" x14ac:dyDescent="0.35">
      <c r="B109" s="1">
        <v>107</v>
      </c>
      <c r="C109" s="1" t="s">
        <v>1724</v>
      </c>
      <c r="D109" s="1" t="s">
        <v>939</v>
      </c>
      <c r="E109" s="3">
        <v>3.7402330866517834</v>
      </c>
      <c r="F109" s="1" t="s">
        <v>1524</v>
      </c>
      <c r="G109" s="1" t="s">
        <v>1734</v>
      </c>
      <c r="I109" s="1" t="s">
        <v>939</v>
      </c>
    </row>
    <row r="110" spans="2:9" x14ac:dyDescent="0.35">
      <c r="B110" s="1">
        <v>108</v>
      </c>
      <c r="C110" s="1" t="s">
        <v>1724</v>
      </c>
      <c r="D110" s="1" t="s">
        <v>941</v>
      </c>
      <c r="E110" s="3">
        <v>3.3808838147903448</v>
      </c>
      <c r="F110" s="1" t="s">
        <v>1524</v>
      </c>
      <c r="G110" s="1" t="s">
        <v>1735</v>
      </c>
      <c r="I110" s="1" t="s">
        <v>941</v>
      </c>
    </row>
    <row r="111" spans="2:9" x14ac:dyDescent="0.35">
      <c r="B111" s="1">
        <v>109</v>
      </c>
      <c r="C111" s="1" t="s">
        <v>1724</v>
      </c>
      <c r="D111" s="1" t="s">
        <v>1736</v>
      </c>
      <c r="E111" s="3">
        <v>4.3119996039659174</v>
      </c>
      <c r="F111" s="1" t="s">
        <v>1524</v>
      </c>
      <c r="G111" s="1" t="s">
        <v>1737</v>
      </c>
      <c r="I111" s="1" t="s">
        <v>1736</v>
      </c>
    </row>
    <row r="112" spans="2:9" x14ac:dyDescent="0.35">
      <c r="B112" s="1">
        <v>110</v>
      </c>
      <c r="C112" s="1" t="s">
        <v>1724</v>
      </c>
      <c r="D112" s="1" t="s">
        <v>1738</v>
      </c>
      <c r="E112" s="3">
        <v>4.1457000888851336</v>
      </c>
      <c r="F112" s="1" t="s">
        <v>1524</v>
      </c>
      <c r="G112" s="1" t="s">
        <v>1739</v>
      </c>
      <c r="I112" s="1" t="s">
        <v>1738</v>
      </c>
    </row>
    <row r="113" spans="2:9" x14ac:dyDescent="0.35">
      <c r="B113" s="1">
        <v>111</v>
      </c>
      <c r="C113" s="1" t="s">
        <v>1724</v>
      </c>
      <c r="D113" s="1" t="s">
        <v>1740</v>
      </c>
      <c r="E113" s="3">
        <v>4.1004348017323</v>
      </c>
      <c r="F113" s="1" t="s">
        <v>1524</v>
      </c>
      <c r="G113" s="1" t="s">
        <v>1741</v>
      </c>
      <c r="I113" s="1" t="s">
        <v>1740</v>
      </c>
    </row>
    <row r="114" spans="2:9" x14ac:dyDescent="0.35">
      <c r="B114" s="1">
        <v>112</v>
      </c>
      <c r="C114" s="1" t="s">
        <v>1742</v>
      </c>
      <c r="D114" s="1" t="s">
        <v>1743</v>
      </c>
      <c r="E114" s="3">
        <v>3.1211583485364298</v>
      </c>
      <c r="F114" s="1" t="s">
        <v>1524</v>
      </c>
      <c r="G114" s="1" t="s">
        <v>1744</v>
      </c>
      <c r="I114" s="1" t="s">
        <v>1743</v>
      </c>
    </row>
    <row r="115" spans="2:9" x14ac:dyDescent="0.35">
      <c r="B115" s="1">
        <v>113</v>
      </c>
      <c r="C115" s="1" t="s">
        <v>1742</v>
      </c>
      <c r="D115" s="1" t="s">
        <v>1745</v>
      </c>
      <c r="E115" s="3">
        <v>3.3083013196586499</v>
      </c>
      <c r="F115" s="1" t="s">
        <v>1524</v>
      </c>
      <c r="G115" s="1" t="s">
        <v>1746</v>
      </c>
      <c r="I115" s="1" t="s">
        <v>1745</v>
      </c>
    </row>
    <row r="116" spans="2:9" x14ac:dyDescent="0.35">
      <c r="B116" s="1">
        <v>114</v>
      </c>
      <c r="C116" s="1" t="s">
        <v>1742</v>
      </c>
      <c r="D116" s="1" t="s">
        <v>1747</v>
      </c>
      <c r="E116" s="3">
        <v>3.4648943232372726</v>
      </c>
      <c r="F116" s="1" t="s">
        <v>1524</v>
      </c>
      <c r="G116" s="1" t="s">
        <v>1748</v>
      </c>
      <c r="I116" s="1" t="s">
        <v>1747</v>
      </c>
    </row>
    <row r="117" spans="2:9" x14ac:dyDescent="0.35">
      <c r="B117" s="1">
        <v>115</v>
      </c>
      <c r="C117" s="1" t="s">
        <v>1742</v>
      </c>
      <c r="D117" s="1" t="s">
        <v>975</v>
      </c>
      <c r="E117" s="3">
        <v>2.2755006323306297</v>
      </c>
      <c r="F117" s="1" t="s">
        <v>1524</v>
      </c>
      <c r="G117" s="1" t="s">
        <v>1749</v>
      </c>
      <c r="I117" s="1" t="s">
        <v>975</v>
      </c>
    </row>
    <row r="118" spans="2:9" x14ac:dyDescent="0.35">
      <c r="B118" s="1">
        <v>116</v>
      </c>
      <c r="C118" s="1" t="s">
        <v>1742</v>
      </c>
      <c r="D118" s="1" t="s">
        <v>977</v>
      </c>
      <c r="E118" s="3">
        <v>3.43337465269558</v>
      </c>
      <c r="F118" s="1" t="s">
        <v>1524</v>
      </c>
      <c r="G118" s="1" t="s">
        <v>1750</v>
      </c>
      <c r="I118" s="1" t="s">
        <v>977</v>
      </c>
    </row>
    <row r="119" spans="2:9" x14ac:dyDescent="0.35">
      <c r="B119" s="1">
        <v>117</v>
      </c>
      <c r="C119" s="1" t="s">
        <v>1742</v>
      </c>
      <c r="D119" s="1" t="s">
        <v>1751</v>
      </c>
      <c r="E119" s="3">
        <v>3.0186385088939796</v>
      </c>
      <c r="F119" s="1" t="s">
        <v>1524</v>
      </c>
      <c r="G119" s="1" t="s">
        <v>1752</v>
      </c>
      <c r="I119" s="1" t="s">
        <v>1751</v>
      </c>
    </row>
    <row r="120" spans="2:9" x14ac:dyDescent="0.35">
      <c r="B120" s="1">
        <v>118</v>
      </c>
      <c r="C120" s="1" t="s">
        <v>1753</v>
      </c>
      <c r="D120" s="1" t="s">
        <v>1754</v>
      </c>
      <c r="E120" s="3">
        <v>3.4340638572629447</v>
      </c>
      <c r="F120" s="1" t="s">
        <v>1524</v>
      </c>
      <c r="G120" s="1" t="s">
        <v>1755</v>
      </c>
      <c r="I120" s="1" t="s">
        <v>1754</v>
      </c>
    </row>
    <row r="121" spans="2:9" x14ac:dyDescent="0.35">
      <c r="B121" s="1">
        <v>119</v>
      </c>
      <c r="C121" s="1" t="s">
        <v>1753</v>
      </c>
      <c r="D121" s="1" t="s">
        <v>1756</v>
      </c>
      <c r="E121" s="3">
        <v>3.9525456079110723</v>
      </c>
      <c r="F121" s="1" t="s">
        <v>1524</v>
      </c>
      <c r="G121" s="1" t="s">
        <v>1757</v>
      </c>
      <c r="I121" s="1" t="s">
        <v>1756</v>
      </c>
    </row>
    <row r="122" spans="2:9" x14ac:dyDescent="0.35">
      <c r="B122" s="1">
        <v>120</v>
      </c>
      <c r="C122" s="1" t="s">
        <v>1753</v>
      </c>
      <c r="D122" s="1" t="s">
        <v>1758</v>
      </c>
      <c r="E122" s="3">
        <v>3.132545559222224</v>
      </c>
      <c r="F122" s="1" t="s">
        <v>1524</v>
      </c>
      <c r="G122" s="1" t="s">
        <v>1759</v>
      </c>
      <c r="I122" s="1" t="s">
        <v>1758</v>
      </c>
    </row>
    <row r="123" spans="2:9" x14ac:dyDescent="0.35">
      <c r="B123" s="1">
        <v>121</v>
      </c>
      <c r="C123" s="1" t="s">
        <v>1760</v>
      </c>
      <c r="D123" s="1" t="s">
        <v>1761</v>
      </c>
      <c r="E123" s="3">
        <v>3.7731764795874421</v>
      </c>
      <c r="F123" s="1" t="s">
        <v>1524</v>
      </c>
      <c r="G123" s="1" t="s">
        <v>1762</v>
      </c>
      <c r="I123" s="1" t="s">
        <v>1761</v>
      </c>
    </row>
    <row r="124" spans="2:9" x14ac:dyDescent="0.35">
      <c r="B124" s="1">
        <v>122</v>
      </c>
      <c r="C124" s="1" t="s">
        <v>1760</v>
      </c>
      <c r="D124" s="1" t="s">
        <v>1763</v>
      </c>
      <c r="E124" s="3">
        <v>3.8557918145496828</v>
      </c>
      <c r="F124" s="1" t="s">
        <v>1524</v>
      </c>
      <c r="G124" s="1" t="s">
        <v>1764</v>
      </c>
      <c r="I124" s="1" t="s">
        <v>1763</v>
      </c>
    </row>
    <row r="125" spans="2:9" x14ac:dyDescent="0.35">
      <c r="B125" s="1">
        <v>123</v>
      </c>
      <c r="C125" s="1" t="s">
        <v>1760</v>
      </c>
      <c r="D125" s="1" t="s">
        <v>1765</v>
      </c>
      <c r="E125" s="3">
        <v>3.6081213566459862</v>
      </c>
      <c r="F125" s="1" t="s">
        <v>1524</v>
      </c>
      <c r="G125" s="1" t="s">
        <v>1766</v>
      </c>
      <c r="I125" s="1" t="s">
        <v>1765</v>
      </c>
    </row>
    <row r="126" spans="2:9" x14ac:dyDescent="0.35">
      <c r="B126" s="1">
        <v>124</v>
      </c>
      <c r="C126" s="1" t="s">
        <v>1767</v>
      </c>
      <c r="D126" s="1" t="s">
        <v>1768</v>
      </c>
      <c r="E126" s="3">
        <v>3.3363080288073426</v>
      </c>
      <c r="F126" s="1" t="s">
        <v>1524</v>
      </c>
      <c r="G126" s="1" t="s">
        <v>1769</v>
      </c>
      <c r="I126" s="1" t="s">
        <v>1768</v>
      </c>
    </row>
    <row r="127" spans="2:9" x14ac:dyDescent="0.35">
      <c r="B127" s="1">
        <v>125</v>
      </c>
      <c r="C127" s="1" t="s">
        <v>1767</v>
      </c>
      <c r="D127" s="1" t="s">
        <v>1770</v>
      </c>
      <c r="E127" s="3">
        <v>3.2863826738959383</v>
      </c>
      <c r="F127" s="1" t="s">
        <v>1524</v>
      </c>
      <c r="G127" s="1" t="s">
        <v>1771</v>
      </c>
      <c r="I127" s="1" t="s">
        <v>1770</v>
      </c>
    </row>
    <row r="128" spans="2:9" x14ac:dyDescent="0.35">
      <c r="B128" s="1">
        <v>126</v>
      </c>
      <c r="C128" s="1" t="s">
        <v>1767</v>
      </c>
      <c r="D128" s="1" t="s">
        <v>1772</v>
      </c>
      <c r="E128" s="3">
        <v>3.7595083228609574</v>
      </c>
      <c r="F128" s="1" t="s">
        <v>1524</v>
      </c>
      <c r="G128" s="1" t="s">
        <v>1773</v>
      </c>
      <c r="I128" s="1" t="s">
        <v>1772</v>
      </c>
    </row>
    <row r="129" spans="2:9" x14ac:dyDescent="0.35">
      <c r="B129" s="1">
        <v>127</v>
      </c>
      <c r="C129" s="1" t="s">
        <v>1767</v>
      </c>
      <c r="D129" s="1" t="s">
        <v>1774</v>
      </c>
      <c r="E129" s="3">
        <v>3.7240015147747507</v>
      </c>
      <c r="F129" s="1" t="s">
        <v>1524</v>
      </c>
      <c r="G129" s="1" t="s">
        <v>1775</v>
      </c>
      <c r="I129" s="1" t="s">
        <v>1774</v>
      </c>
    </row>
    <row r="130" spans="2:9" x14ac:dyDescent="0.35">
      <c r="B130" s="1">
        <v>128</v>
      </c>
      <c r="C130" s="1" t="s">
        <v>1776</v>
      </c>
      <c r="D130" s="1" t="s">
        <v>1777</v>
      </c>
      <c r="E130" s="3">
        <v>3.8058357286129336</v>
      </c>
      <c r="F130" s="1" t="s">
        <v>1524</v>
      </c>
      <c r="G130" s="1" t="s">
        <v>1778</v>
      </c>
      <c r="I130" s="1" t="s">
        <v>1777</v>
      </c>
    </row>
    <row r="131" spans="2:9" x14ac:dyDescent="0.35">
      <c r="B131" s="1">
        <v>129</v>
      </c>
      <c r="C131" s="1" t="s">
        <v>1776</v>
      </c>
      <c r="D131" s="1" t="s">
        <v>1779</v>
      </c>
      <c r="E131" s="3">
        <v>3.8058357286129336</v>
      </c>
      <c r="F131" s="1" t="s">
        <v>1524</v>
      </c>
      <c r="G131" s="1" t="s">
        <v>1780</v>
      </c>
      <c r="I131" s="1" t="s">
        <v>1779</v>
      </c>
    </row>
    <row r="132" spans="2:9" x14ac:dyDescent="0.35">
      <c r="B132" s="1">
        <v>130</v>
      </c>
      <c r="C132" s="1" t="s">
        <v>1781</v>
      </c>
      <c r="D132" s="1" t="s">
        <v>1782</v>
      </c>
      <c r="E132" s="3">
        <v>3.1273947170381899</v>
      </c>
      <c r="F132" s="1" t="s">
        <v>1524</v>
      </c>
      <c r="G132" s="1" t="s">
        <v>1783</v>
      </c>
      <c r="I132" s="1" t="s">
        <v>1782</v>
      </c>
    </row>
    <row r="133" spans="2:9" x14ac:dyDescent="0.35">
      <c r="B133" s="1">
        <v>131</v>
      </c>
      <c r="C133" s="1" t="s">
        <v>1781</v>
      </c>
      <c r="D133" s="1" t="s">
        <v>1045</v>
      </c>
      <c r="E133" s="3">
        <v>2.2934607362082122</v>
      </c>
      <c r="F133" s="1" t="s">
        <v>1524</v>
      </c>
      <c r="G133" s="1" t="s">
        <v>1784</v>
      </c>
      <c r="I133" s="1" t="s">
        <v>1045</v>
      </c>
    </row>
    <row r="134" spans="2:9" x14ac:dyDescent="0.35">
      <c r="B134" s="1">
        <v>132</v>
      </c>
      <c r="C134" s="1" t="s">
        <v>1781</v>
      </c>
      <c r="D134" s="1" t="s">
        <v>1785</v>
      </c>
      <c r="E134" s="3">
        <v>3.1269860116490698</v>
      </c>
      <c r="F134" s="1" t="s">
        <v>1524</v>
      </c>
      <c r="G134" s="1" t="s">
        <v>1786</v>
      </c>
      <c r="I134" s="1" t="s">
        <v>1785</v>
      </c>
    </row>
    <row r="135" spans="2:9" x14ac:dyDescent="0.35">
      <c r="B135" s="1">
        <v>133</v>
      </c>
      <c r="C135" s="1" t="s">
        <v>1781</v>
      </c>
      <c r="D135" s="1" t="s">
        <v>1787</v>
      </c>
      <c r="E135" s="3">
        <v>3.5214475795632851</v>
      </c>
      <c r="F135" s="1" t="s">
        <v>1524</v>
      </c>
      <c r="G135" s="1" t="s">
        <v>1788</v>
      </c>
      <c r="I135" s="1" t="s">
        <v>1787</v>
      </c>
    </row>
    <row r="136" spans="2:9" x14ac:dyDescent="0.35">
      <c r="B136" s="1">
        <v>134</v>
      </c>
      <c r="C136" s="1" t="s">
        <v>1781</v>
      </c>
      <c r="D136" s="1" t="s">
        <v>1063</v>
      </c>
      <c r="E136" s="3">
        <v>3.4026763444332984</v>
      </c>
      <c r="F136" s="1" t="s">
        <v>1524</v>
      </c>
      <c r="G136" s="1" t="s">
        <v>1789</v>
      </c>
      <c r="I136" s="1" t="s">
        <v>1063</v>
      </c>
    </row>
    <row r="137" spans="2:9" x14ac:dyDescent="0.35">
      <c r="B137" s="1">
        <v>135</v>
      </c>
      <c r="C137" s="1" t="s">
        <v>1790</v>
      </c>
      <c r="D137" s="1" t="s">
        <v>1791</v>
      </c>
      <c r="E137" s="3">
        <v>3.5597646203969076</v>
      </c>
      <c r="F137" s="1" t="s">
        <v>1524</v>
      </c>
      <c r="G137" s="1" t="s">
        <v>1792</v>
      </c>
      <c r="I137" s="1" t="s">
        <v>1791</v>
      </c>
    </row>
    <row r="138" spans="2:9" x14ac:dyDescent="0.35">
      <c r="B138" s="1">
        <v>136</v>
      </c>
      <c r="C138" s="1" t="s">
        <v>1790</v>
      </c>
      <c r="D138" s="1" t="s">
        <v>1793</v>
      </c>
      <c r="E138" s="3">
        <v>3.707387410216425</v>
      </c>
      <c r="F138" s="1" t="s">
        <v>1524</v>
      </c>
      <c r="G138" s="1" t="s">
        <v>1794</v>
      </c>
      <c r="I138" s="1" t="s">
        <v>1793</v>
      </c>
    </row>
    <row r="139" spans="2:9" x14ac:dyDescent="0.35">
      <c r="B139" s="1">
        <v>137</v>
      </c>
      <c r="C139" s="1" t="s">
        <v>1790</v>
      </c>
      <c r="D139" s="1" t="s">
        <v>1795</v>
      </c>
      <c r="E139" s="3">
        <v>3.2797805038164975</v>
      </c>
      <c r="F139" s="1" t="s">
        <v>1524</v>
      </c>
      <c r="G139" s="1" t="s">
        <v>1796</v>
      </c>
      <c r="I139" s="1" t="s">
        <v>1795</v>
      </c>
    </row>
    <row r="140" spans="2:9" x14ac:dyDescent="0.35">
      <c r="B140" s="1">
        <v>138</v>
      </c>
      <c r="C140" s="1" t="s">
        <v>1790</v>
      </c>
      <c r="D140" s="1" t="s">
        <v>1083</v>
      </c>
      <c r="E140" s="3">
        <v>3.6799189674963348</v>
      </c>
      <c r="F140" s="1" t="s">
        <v>1524</v>
      </c>
      <c r="G140" s="1" t="s">
        <v>1797</v>
      </c>
      <c r="I140" s="1" t="s">
        <v>1083</v>
      </c>
    </row>
    <row r="141" spans="2:9" x14ac:dyDescent="0.35">
      <c r="B141" s="1">
        <v>139</v>
      </c>
      <c r="C141" s="1" t="s">
        <v>1790</v>
      </c>
      <c r="D141" s="1" t="s">
        <v>1798</v>
      </c>
      <c r="E141" s="3">
        <v>3.4595467054386049</v>
      </c>
      <c r="F141" s="1" t="s">
        <v>1524</v>
      </c>
      <c r="G141" s="1" t="s">
        <v>1799</v>
      </c>
      <c r="I141" s="1" t="s">
        <v>1798</v>
      </c>
    </row>
    <row r="142" spans="2:9" x14ac:dyDescent="0.35">
      <c r="B142" s="1">
        <v>140</v>
      </c>
      <c r="C142" s="1" t="s">
        <v>1790</v>
      </c>
      <c r="D142" s="1" t="s">
        <v>1103</v>
      </c>
      <c r="E142" s="3">
        <v>3.4542028691819304</v>
      </c>
      <c r="F142" s="1" t="s">
        <v>1524</v>
      </c>
      <c r="G142" s="1" t="s">
        <v>1800</v>
      </c>
      <c r="I142" s="1" t="s">
        <v>1103</v>
      </c>
    </row>
    <row r="143" spans="2:9" x14ac:dyDescent="0.35">
      <c r="B143" s="1">
        <v>141</v>
      </c>
      <c r="C143" s="1" t="s">
        <v>1801</v>
      </c>
      <c r="D143" s="1" t="s">
        <v>1802</v>
      </c>
      <c r="E143" s="3">
        <v>3.020243122223611</v>
      </c>
      <c r="F143" s="1" t="s">
        <v>1524</v>
      </c>
      <c r="G143" s="1" t="s">
        <v>1803</v>
      </c>
      <c r="I143" s="1" t="s">
        <v>1802</v>
      </c>
    </row>
    <row r="144" spans="2:9" x14ac:dyDescent="0.35">
      <c r="B144" s="1">
        <v>142</v>
      </c>
      <c r="C144" s="1" t="s">
        <v>1801</v>
      </c>
      <c r="D144" s="1" t="s">
        <v>1107</v>
      </c>
      <c r="E144" s="3">
        <v>3.020243122223611</v>
      </c>
      <c r="F144" s="1" t="s">
        <v>1524</v>
      </c>
      <c r="G144" s="1" t="s">
        <v>1804</v>
      </c>
      <c r="I144" s="1" t="s">
        <v>1107</v>
      </c>
    </row>
    <row r="145" spans="2:9" x14ac:dyDescent="0.35">
      <c r="B145" s="1">
        <v>143</v>
      </c>
      <c r="C145" s="1" t="s">
        <v>1805</v>
      </c>
      <c r="D145" s="1" t="s">
        <v>1806</v>
      </c>
      <c r="E145" s="3">
        <v>3.9619566131415977</v>
      </c>
      <c r="F145" s="1" t="s">
        <v>1524</v>
      </c>
      <c r="G145" s="1" t="s">
        <v>1807</v>
      </c>
      <c r="I145" s="1" t="s">
        <v>1806</v>
      </c>
    </row>
    <row r="146" spans="2:9" x14ac:dyDescent="0.35">
      <c r="B146" s="1">
        <v>144</v>
      </c>
      <c r="C146" s="1" t="s">
        <v>1805</v>
      </c>
      <c r="D146" s="1" t="s">
        <v>1808</v>
      </c>
      <c r="E146" s="3">
        <v>4.6400365130000001</v>
      </c>
      <c r="F146" s="1" t="s">
        <v>1524</v>
      </c>
      <c r="G146" s="1" t="s">
        <v>1809</v>
      </c>
      <c r="I146" s="1" t="s">
        <v>1808</v>
      </c>
    </row>
    <row r="147" spans="2:9" x14ac:dyDescent="0.35">
      <c r="B147" s="1">
        <v>145</v>
      </c>
      <c r="C147" s="1" t="s">
        <v>1805</v>
      </c>
      <c r="D147" s="1" t="s">
        <v>1810</v>
      </c>
      <c r="E147" s="3">
        <v>3.4272168022084553</v>
      </c>
      <c r="F147" s="1" t="s">
        <v>1524</v>
      </c>
      <c r="G147" s="1" t="s">
        <v>1811</v>
      </c>
      <c r="I147" s="1" t="s">
        <v>1810</v>
      </c>
    </row>
    <row r="148" spans="2:9" x14ac:dyDescent="0.35">
      <c r="B148" s="1">
        <v>146</v>
      </c>
      <c r="C148" s="1" t="s">
        <v>1805</v>
      </c>
      <c r="D148" s="1" t="s">
        <v>1812</v>
      </c>
      <c r="E148" s="3">
        <v>4.4490481979999998</v>
      </c>
      <c r="F148" s="1" t="s">
        <v>1524</v>
      </c>
      <c r="G148" s="1" t="s">
        <v>1813</v>
      </c>
      <c r="I148" s="1" t="s">
        <v>1812</v>
      </c>
    </row>
    <row r="149" spans="2:9" x14ac:dyDescent="0.35">
      <c r="B149" s="1">
        <v>147</v>
      </c>
      <c r="C149" s="1" t="s">
        <v>1805</v>
      </c>
      <c r="D149" s="1" t="s">
        <v>1814</v>
      </c>
      <c r="E149" s="3">
        <v>4.458323449634193</v>
      </c>
      <c r="F149" s="1" t="s">
        <v>1524</v>
      </c>
      <c r="G149" s="1" t="s">
        <v>1815</v>
      </c>
      <c r="I149" s="1" t="s">
        <v>1814</v>
      </c>
    </row>
    <row r="150" spans="2:9" x14ac:dyDescent="0.35">
      <c r="B150" s="1">
        <v>148</v>
      </c>
      <c r="C150" s="1" t="s">
        <v>1805</v>
      </c>
      <c r="D150" s="1" t="s">
        <v>1816</v>
      </c>
      <c r="E150" s="3">
        <v>4.4394059600000002</v>
      </c>
      <c r="F150" s="1" t="s">
        <v>1524</v>
      </c>
      <c r="G150" s="1" t="s">
        <v>1817</v>
      </c>
      <c r="I150" s="1" t="s">
        <v>1816</v>
      </c>
    </row>
  </sheetData>
  <phoneticPr fontId="4"/>
  <pageMargins left="0.7" right="0.7" top="0.75" bottom="0.75" header="0.3" footer="0.3"/>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DFCCF-2DA9-40D4-859A-590862DBECF5}">
  <sheetPr codeName="Sheet15"/>
  <dimension ref="B2:F10"/>
  <sheetViews>
    <sheetView showGridLines="0" zoomScale="85" zoomScaleNormal="85" workbookViewId="0"/>
  </sheetViews>
  <sheetFormatPr defaultColWidth="8.78515625" defaultRowHeight="15" x14ac:dyDescent="0.35"/>
  <cols>
    <col min="1" max="1" width="2.5703125" style="1" customWidth="1"/>
    <col min="2" max="2" width="8.78515625" style="1"/>
    <col min="3" max="3" width="18.2109375" style="1" bestFit="1" customWidth="1"/>
    <col min="4" max="4" width="13.2109375" style="1" bestFit="1" customWidth="1"/>
    <col min="5" max="5" width="12.640625" style="1" bestFit="1" customWidth="1"/>
    <col min="6" max="6" width="76.2109375" style="1" bestFit="1" customWidth="1"/>
    <col min="7" max="16384" width="8.78515625" style="1"/>
  </cols>
  <sheetData>
    <row r="2" spans="2:6" x14ac:dyDescent="0.35">
      <c r="B2" s="2" t="s">
        <v>298</v>
      </c>
      <c r="C2" s="2" t="s">
        <v>1818</v>
      </c>
      <c r="D2" s="2" t="s">
        <v>147</v>
      </c>
      <c r="E2" s="2" t="s">
        <v>167</v>
      </c>
      <c r="F2" s="2" t="s">
        <v>149</v>
      </c>
    </row>
    <row r="3" spans="2:6" x14ac:dyDescent="0.35">
      <c r="B3" s="1">
        <v>1</v>
      </c>
      <c r="C3" s="1" t="s">
        <v>1819</v>
      </c>
      <c r="D3" s="3">
        <f>0.0682203389876269/1000</f>
        <v>6.8220338987626903E-5</v>
      </c>
      <c r="E3" s="1" t="s">
        <v>1820</v>
      </c>
      <c r="F3" s="1" t="s">
        <v>1821</v>
      </c>
    </row>
    <row r="4" spans="2:6" x14ac:dyDescent="0.35">
      <c r="B4" s="1">
        <v>2</v>
      </c>
      <c r="C4" s="1" t="s">
        <v>1822</v>
      </c>
      <c r="D4" s="3">
        <f>0.0327588824431039/1000</f>
        <v>3.27588824431039E-5</v>
      </c>
      <c r="E4" s="1" t="s">
        <v>1823</v>
      </c>
      <c r="F4" s="1" t="s">
        <v>1824</v>
      </c>
    </row>
    <row r="5" spans="2:6" x14ac:dyDescent="0.35">
      <c r="B5" s="1">
        <v>3</v>
      </c>
      <c r="C5" s="1" t="s">
        <v>1825</v>
      </c>
      <c r="D5" s="3">
        <v>0.1680387769017298</v>
      </c>
      <c r="E5" s="1" t="s">
        <v>1513</v>
      </c>
      <c r="F5" s="1" t="s">
        <v>1514</v>
      </c>
    </row>
    <row r="6" spans="2:6" x14ac:dyDescent="0.35">
      <c r="B6" s="1">
        <v>4</v>
      </c>
      <c r="C6" s="1" t="s">
        <v>1826</v>
      </c>
      <c r="D6" s="3">
        <v>0.57273546962542587</v>
      </c>
      <c r="E6" s="1" t="s">
        <v>1515</v>
      </c>
      <c r="F6" s="1" t="s">
        <v>1517</v>
      </c>
    </row>
    <row r="7" spans="2:6" x14ac:dyDescent="0.35">
      <c r="B7" s="1">
        <v>5</v>
      </c>
      <c r="C7" s="1" t="s">
        <v>1827</v>
      </c>
      <c r="D7" s="3">
        <v>0.32096069057503468</v>
      </c>
      <c r="E7" s="1" t="s">
        <v>1513</v>
      </c>
      <c r="F7" s="1" t="s">
        <v>1518</v>
      </c>
    </row>
    <row r="8" spans="2:6" x14ac:dyDescent="0.35">
      <c r="B8" s="1">
        <v>6</v>
      </c>
      <c r="C8" s="1" t="s">
        <v>1828</v>
      </c>
      <c r="D8" s="3">
        <v>0.49732796324195805</v>
      </c>
      <c r="E8" s="1" t="s">
        <v>1516</v>
      </c>
      <c r="F8" s="1" t="s">
        <v>1519</v>
      </c>
    </row>
    <row r="9" spans="2:6" x14ac:dyDescent="0.35">
      <c r="D9" s="3"/>
    </row>
    <row r="10" spans="2:6" x14ac:dyDescent="0.35">
      <c r="D10" s="3"/>
    </row>
  </sheetData>
  <phoneticPr fontId="4"/>
  <pageMargins left="0.7" right="0.7" top="0.75" bottom="0.75" header="0.3" footer="0.3"/>
  <tableParts count="1">
    <tablePart r:id="rId1"/>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E7A1E-BAA7-48FB-9AF7-11E8B6AEF9C5}">
  <sheetPr codeName="Sheet17"/>
  <dimension ref="B2:O38"/>
  <sheetViews>
    <sheetView showGridLines="0" zoomScale="85" zoomScaleNormal="85" workbookViewId="0"/>
  </sheetViews>
  <sheetFormatPr defaultColWidth="8.78515625" defaultRowHeight="15" x14ac:dyDescent="0.35"/>
  <cols>
    <col min="1" max="1" width="2.5703125" style="1" customWidth="1"/>
    <col min="2" max="2" width="8.78515625" style="1"/>
    <col min="3" max="3" width="13.78515625" style="1" bestFit="1" customWidth="1"/>
    <col min="4" max="4" width="18.2109375" style="1" bestFit="1" customWidth="1"/>
    <col min="5" max="5" width="18.2109375" style="1" customWidth="1"/>
    <col min="6" max="6" width="13.2109375" style="1" bestFit="1" customWidth="1"/>
    <col min="7" max="8" width="12.640625" style="1" bestFit="1" customWidth="1"/>
    <col min="9" max="9" width="8.78515625" style="1"/>
    <col min="10" max="10" width="18.78515625" style="1" bestFit="1" customWidth="1"/>
    <col min="11" max="16384" width="8.78515625" style="1"/>
  </cols>
  <sheetData>
    <row r="2" spans="2:15" x14ac:dyDescent="0.35">
      <c r="B2" s="1" t="s">
        <v>1829</v>
      </c>
    </row>
    <row r="3" spans="2:15" x14ac:dyDescent="0.35">
      <c r="B3" s="2" t="s">
        <v>298</v>
      </c>
      <c r="C3" s="2" t="s">
        <v>1830</v>
      </c>
      <c r="D3" s="2" t="s">
        <v>150</v>
      </c>
      <c r="E3" s="2" t="s">
        <v>1831</v>
      </c>
      <c r="F3" s="2" t="s">
        <v>147</v>
      </c>
      <c r="G3" s="2" t="s">
        <v>167</v>
      </c>
      <c r="H3" s="2" t="s">
        <v>149</v>
      </c>
      <c r="J3" s="1" t="s">
        <v>2165</v>
      </c>
      <c r="K3" s="1" t="s">
        <v>2261</v>
      </c>
      <c r="L3" s="1" t="s">
        <v>2262</v>
      </c>
      <c r="M3" s="1" t="s">
        <v>1832</v>
      </c>
      <c r="N3" s="1" t="s">
        <v>1833</v>
      </c>
      <c r="O3" s="1" t="s">
        <v>1834</v>
      </c>
    </row>
    <row r="4" spans="2:15" x14ac:dyDescent="0.35">
      <c r="B4" s="1">
        <v>1</v>
      </c>
      <c r="C4" s="1" t="s">
        <v>2167</v>
      </c>
      <c r="D4" s="1" t="s">
        <v>1835</v>
      </c>
      <c r="F4" s="3">
        <v>4.896468627</v>
      </c>
      <c r="G4" s="1" t="s">
        <v>1836</v>
      </c>
      <c r="H4" s="1" t="s">
        <v>1837</v>
      </c>
      <c r="J4" s="1" t="s">
        <v>1835</v>
      </c>
      <c r="K4" s="1" t="s">
        <v>1838</v>
      </c>
      <c r="L4" s="1" t="s">
        <v>1839</v>
      </c>
      <c r="M4" s="1" t="s">
        <v>1840</v>
      </c>
      <c r="N4" s="1" t="s">
        <v>1840</v>
      </c>
      <c r="O4" s="1" t="s">
        <v>1840</v>
      </c>
    </row>
    <row r="5" spans="2:15" x14ac:dyDescent="0.35">
      <c r="B5" s="1">
        <v>2</v>
      </c>
      <c r="C5" s="1" t="s">
        <v>2167</v>
      </c>
      <c r="D5" s="1" t="s">
        <v>1841</v>
      </c>
      <c r="F5" s="3">
        <v>3.9311421339999999</v>
      </c>
      <c r="G5" s="1" t="s">
        <v>1836</v>
      </c>
      <c r="H5" s="1" t="s">
        <v>1842</v>
      </c>
      <c r="J5" s="1" t="s">
        <v>1841</v>
      </c>
      <c r="K5" s="1" t="s">
        <v>1832</v>
      </c>
      <c r="M5" s="1" t="s">
        <v>1843</v>
      </c>
      <c r="N5" s="1" t="s">
        <v>1844</v>
      </c>
      <c r="O5" s="1" t="s">
        <v>1844</v>
      </c>
    </row>
    <row r="6" spans="2:15" x14ac:dyDescent="0.35">
      <c r="B6" s="1">
        <v>3</v>
      </c>
      <c r="C6" s="1" t="s">
        <v>2167</v>
      </c>
      <c r="D6" s="1" t="s">
        <v>1845</v>
      </c>
      <c r="F6" s="3">
        <v>27.331349889999998</v>
      </c>
      <c r="G6" s="1" t="s">
        <v>1836</v>
      </c>
      <c r="H6" s="1" t="s">
        <v>1846</v>
      </c>
      <c r="J6" s="1" t="s">
        <v>1845</v>
      </c>
      <c r="K6" s="1" t="s">
        <v>1847</v>
      </c>
      <c r="M6" s="1" t="s">
        <v>1848</v>
      </c>
      <c r="N6" s="1" t="s">
        <v>1849</v>
      </c>
      <c r="O6" s="1" t="s">
        <v>1849</v>
      </c>
    </row>
    <row r="7" spans="2:15" x14ac:dyDescent="0.35">
      <c r="B7" s="1">
        <v>4</v>
      </c>
      <c r="C7" s="1" t="s">
        <v>2167</v>
      </c>
      <c r="D7" s="1" t="s">
        <v>1850</v>
      </c>
      <c r="F7" s="3">
        <v>13.30180069</v>
      </c>
      <c r="G7" s="1" t="s">
        <v>1836</v>
      </c>
      <c r="H7" s="1" t="s">
        <v>1851</v>
      </c>
      <c r="J7" s="1" t="s">
        <v>1850</v>
      </c>
      <c r="K7" s="1" t="s">
        <v>1833</v>
      </c>
      <c r="M7" s="1" t="s">
        <v>1852</v>
      </c>
      <c r="O7" s="1" t="s">
        <v>1853</v>
      </c>
    </row>
    <row r="8" spans="2:15" x14ac:dyDescent="0.35">
      <c r="B8" s="1">
        <v>5</v>
      </c>
      <c r="C8" s="1" t="s">
        <v>2167</v>
      </c>
      <c r="D8" s="1" t="s">
        <v>1847</v>
      </c>
      <c r="F8" s="3">
        <v>12.141840589999999</v>
      </c>
      <c r="G8" s="1" t="s">
        <v>1836</v>
      </c>
      <c r="H8" s="1" t="s">
        <v>1855</v>
      </c>
      <c r="J8" s="1" t="s">
        <v>1847</v>
      </c>
      <c r="K8" s="1" t="s">
        <v>1834</v>
      </c>
      <c r="M8" s="1" t="s">
        <v>1854</v>
      </c>
    </row>
    <row r="9" spans="2:15" x14ac:dyDescent="0.35">
      <c r="B9" s="1">
        <v>6</v>
      </c>
      <c r="C9" s="1" t="s">
        <v>2168</v>
      </c>
      <c r="D9" s="1" t="s">
        <v>1838</v>
      </c>
      <c r="F9" s="3">
        <v>2.1999999999999999E-5</v>
      </c>
      <c r="G9" s="1" t="s">
        <v>2192</v>
      </c>
      <c r="H9" s="1" t="s">
        <v>1857</v>
      </c>
      <c r="J9" s="1" t="s">
        <v>1839</v>
      </c>
      <c r="M9" s="1" t="s">
        <v>1856</v>
      </c>
    </row>
    <row r="10" spans="2:15" x14ac:dyDescent="0.35">
      <c r="B10" s="1">
        <v>7</v>
      </c>
      <c r="C10" s="1" t="s">
        <v>2168</v>
      </c>
      <c r="D10" s="1" t="s">
        <v>1832</v>
      </c>
      <c r="E10" s="1" t="s">
        <v>1840</v>
      </c>
      <c r="F10" s="3">
        <v>3.8999999999999999E-5</v>
      </c>
      <c r="G10" s="1" t="s">
        <v>2192</v>
      </c>
      <c r="H10" s="1" t="s">
        <v>1859</v>
      </c>
    </row>
    <row r="11" spans="2:15" x14ac:dyDescent="0.35">
      <c r="B11" s="1">
        <v>8</v>
      </c>
      <c r="C11" s="1" t="s">
        <v>2168</v>
      </c>
      <c r="D11" s="1" t="s">
        <v>1832</v>
      </c>
      <c r="E11" s="1" t="s">
        <v>1843</v>
      </c>
      <c r="F11" s="3">
        <v>3.8000000000000002E-5</v>
      </c>
      <c r="G11" s="1" t="s">
        <v>2192</v>
      </c>
      <c r="H11" s="1" t="s">
        <v>1860</v>
      </c>
    </row>
    <row r="12" spans="2:15" x14ac:dyDescent="0.35">
      <c r="B12" s="1">
        <v>9</v>
      </c>
      <c r="C12" s="1" t="s">
        <v>2168</v>
      </c>
      <c r="D12" s="1" t="s">
        <v>1832</v>
      </c>
      <c r="E12" s="1" t="s">
        <v>1848</v>
      </c>
      <c r="F12" s="3">
        <v>3.6999999999999998E-5</v>
      </c>
      <c r="G12" s="1" t="s">
        <v>2192</v>
      </c>
      <c r="H12" s="1" t="s">
        <v>1861</v>
      </c>
    </row>
    <row r="13" spans="2:15" x14ac:dyDescent="0.35">
      <c r="B13" s="1">
        <v>10</v>
      </c>
      <c r="C13" s="1" t="s">
        <v>2168</v>
      </c>
      <c r="D13" s="1" t="s">
        <v>1832</v>
      </c>
      <c r="E13" s="1" t="s">
        <v>1852</v>
      </c>
      <c r="F13" s="3">
        <v>3.4999999999999997E-5</v>
      </c>
      <c r="G13" s="1" t="s">
        <v>2192</v>
      </c>
      <c r="H13" s="1" t="s">
        <v>1862</v>
      </c>
    </row>
    <row r="14" spans="2:15" x14ac:dyDescent="0.35">
      <c r="B14" s="1">
        <v>11</v>
      </c>
      <c r="C14" s="1" t="s">
        <v>2168</v>
      </c>
      <c r="D14" s="1" t="s">
        <v>1832</v>
      </c>
      <c r="E14" s="1" t="s">
        <v>1854</v>
      </c>
      <c r="F14" s="3">
        <v>3.3000000000000003E-5</v>
      </c>
      <c r="G14" s="1" t="s">
        <v>2192</v>
      </c>
      <c r="H14" s="1" t="s">
        <v>1863</v>
      </c>
    </row>
    <row r="15" spans="2:15" x14ac:dyDescent="0.35">
      <c r="B15" s="1">
        <v>12</v>
      </c>
      <c r="C15" s="1" t="s">
        <v>2168</v>
      </c>
      <c r="D15" s="1" t="s">
        <v>1832</v>
      </c>
      <c r="E15" s="1" t="s">
        <v>1856</v>
      </c>
      <c r="F15" s="3">
        <v>3.1000000000000001E-5</v>
      </c>
      <c r="G15" s="1" t="s">
        <v>2192</v>
      </c>
      <c r="H15" s="1" t="s">
        <v>1864</v>
      </c>
    </row>
    <row r="16" spans="2:15" x14ac:dyDescent="0.35">
      <c r="B16" s="1">
        <v>13</v>
      </c>
      <c r="C16" s="1" t="s">
        <v>2168</v>
      </c>
      <c r="D16" s="1" t="s">
        <v>1847</v>
      </c>
      <c r="F16" s="3">
        <v>1.49E-3</v>
      </c>
      <c r="G16" s="1" t="s">
        <v>2192</v>
      </c>
      <c r="H16" s="1" t="s">
        <v>1865</v>
      </c>
    </row>
    <row r="17" spans="2:9" x14ac:dyDescent="0.35">
      <c r="B17" s="1">
        <v>14</v>
      </c>
      <c r="C17" s="1" t="s">
        <v>2168</v>
      </c>
      <c r="D17" s="1" t="s">
        <v>2193</v>
      </c>
      <c r="E17" s="1" t="s">
        <v>1840</v>
      </c>
      <c r="F17" s="3"/>
      <c r="G17" s="1" t="s">
        <v>2192</v>
      </c>
      <c r="H17" s="1" t="s">
        <v>1866</v>
      </c>
    </row>
    <row r="18" spans="2:9" x14ac:dyDescent="0.35">
      <c r="B18" s="1">
        <v>15</v>
      </c>
      <c r="C18" s="1" t="s">
        <v>2168</v>
      </c>
      <c r="D18" s="1" t="s">
        <v>2193</v>
      </c>
      <c r="E18" s="1" t="s">
        <v>1844</v>
      </c>
      <c r="F18" s="3"/>
      <c r="G18" s="1" t="s">
        <v>2192</v>
      </c>
      <c r="H18" s="1" t="s">
        <v>1867</v>
      </c>
    </row>
    <row r="19" spans="2:9" x14ac:dyDescent="0.35">
      <c r="B19" s="1">
        <v>16</v>
      </c>
      <c r="C19" s="1" t="s">
        <v>2168</v>
      </c>
      <c r="D19" s="1" t="s">
        <v>2193</v>
      </c>
      <c r="E19" s="1" t="s">
        <v>1849</v>
      </c>
      <c r="F19" s="3"/>
      <c r="G19" s="1" t="s">
        <v>2192</v>
      </c>
      <c r="H19" s="1" t="s">
        <v>1868</v>
      </c>
    </row>
    <row r="20" spans="2:9" x14ac:dyDescent="0.35">
      <c r="B20" s="1">
        <v>17</v>
      </c>
      <c r="C20" s="1" t="s">
        <v>2168</v>
      </c>
      <c r="D20" s="1" t="s">
        <v>2194</v>
      </c>
      <c r="E20" s="1" t="s">
        <v>1840</v>
      </c>
      <c r="F20" s="3"/>
      <c r="G20" s="1" t="s">
        <v>2192</v>
      </c>
      <c r="H20" s="1" t="s">
        <v>1869</v>
      </c>
    </row>
    <row r="21" spans="2:9" x14ac:dyDescent="0.35">
      <c r="B21" s="1">
        <v>18</v>
      </c>
      <c r="C21" s="1" t="s">
        <v>2168</v>
      </c>
      <c r="D21" s="1" t="s">
        <v>2194</v>
      </c>
      <c r="E21" s="1" t="s">
        <v>1844</v>
      </c>
      <c r="F21" s="3"/>
      <c r="G21" s="1" t="s">
        <v>2192</v>
      </c>
      <c r="H21" s="1" t="s">
        <v>1870</v>
      </c>
    </row>
    <row r="22" spans="2:9" x14ac:dyDescent="0.35">
      <c r="B22" s="1">
        <v>19</v>
      </c>
      <c r="C22" s="1" t="s">
        <v>2168</v>
      </c>
      <c r="D22" s="1" t="s">
        <v>2194</v>
      </c>
      <c r="E22" s="1" t="s">
        <v>1849</v>
      </c>
      <c r="F22" s="3"/>
      <c r="G22" s="1" t="s">
        <v>2192</v>
      </c>
      <c r="H22" s="1" t="s">
        <v>1871</v>
      </c>
    </row>
    <row r="23" spans="2:9" x14ac:dyDescent="0.35">
      <c r="B23" s="1">
        <v>20</v>
      </c>
      <c r="C23" s="1" t="s">
        <v>2168</v>
      </c>
      <c r="D23" s="1" t="s">
        <v>2194</v>
      </c>
      <c r="E23" s="1" t="s">
        <v>1853</v>
      </c>
      <c r="F23" s="3"/>
      <c r="G23" s="1" t="s">
        <v>2192</v>
      </c>
      <c r="H23" s="1" t="s">
        <v>1871</v>
      </c>
    </row>
    <row r="24" spans="2:9" x14ac:dyDescent="0.35">
      <c r="B24" s="1">
        <v>21</v>
      </c>
      <c r="C24" s="1" t="s">
        <v>2167</v>
      </c>
      <c r="D24" s="1" t="s">
        <v>1839</v>
      </c>
      <c r="F24" s="3">
        <v>2.3298461189999999</v>
      </c>
      <c r="G24" s="1" t="s">
        <v>1836</v>
      </c>
      <c r="H24" s="1" t="s">
        <v>1872</v>
      </c>
    </row>
    <row r="25" spans="2:9" x14ac:dyDescent="0.35">
      <c r="B25" s="1">
        <v>22</v>
      </c>
      <c r="C25" s="1" t="s">
        <v>2169</v>
      </c>
      <c r="D25" s="1" t="s">
        <v>1839</v>
      </c>
      <c r="F25" s="3">
        <v>8.4243402585400959E-2</v>
      </c>
      <c r="G25" s="1" t="s">
        <v>2195</v>
      </c>
      <c r="H25" s="1" t="s">
        <v>230</v>
      </c>
    </row>
    <row r="26" spans="2:9" x14ac:dyDescent="0.35">
      <c r="F26" s="3"/>
    </row>
    <row r="30" spans="2:9" x14ac:dyDescent="0.35">
      <c r="B30" s="1" t="s">
        <v>1873</v>
      </c>
    </row>
    <row r="31" spans="2:9" x14ac:dyDescent="0.35">
      <c r="B31" s="2" t="s">
        <v>298</v>
      </c>
      <c r="C31" s="2" t="s">
        <v>1874</v>
      </c>
      <c r="D31" s="2" t="s">
        <v>1831</v>
      </c>
      <c r="E31" s="2" t="s">
        <v>1875</v>
      </c>
      <c r="F31" s="2" t="s">
        <v>1876</v>
      </c>
      <c r="G31" s="2" t="s">
        <v>1877</v>
      </c>
      <c r="H31" s="2" t="s">
        <v>1878</v>
      </c>
      <c r="I31" s="2" t="s">
        <v>1879</v>
      </c>
    </row>
    <row r="32" spans="2:9" x14ac:dyDescent="0.35">
      <c r="B32" s="1">
        <v>1</v>
      </c>
      <c r="C32" s="1" t="s">
        <v>1833</v>
      </c>
      <c r="D32" s="1" t="s">
        <v>1858</v>
      </c>
      <c r="E32" s="3">
        <v>14.4</v>
      </c>
      <c r="F32" s="3">
        <v>0.92700000000000005</v>
      </c>
      <c r="G32" s="3">
        <v>0.64800000000000002</v>
      </c>
      <c r="H32" s="3" t="s">
        <v>1880</v>
      </c>
      <c r="I32" s="32">
        <f>_xlfn.XLOOKUP(テーブル7[[#This Row],[燃料]],テーブル9[係数名],テーブル9[数値])</f>
        <v>2.2901266666666702E-3</v>
      </c>
    </row>
    <row r="33" spans="2:9" x14ac:dyDescent="0.35">
      <c r="B33" s="1">
        <v>2</v>
      </c>
      <c r="C33" s="1" t="s">
        <v>1833</v>
      </c>
      <c r="D33" s="1" t="s">
        <v>1844</v>
      </c>
      <c r="E33" s="3">
        <v>6.23</v>
      </c>
      <c r="F33" s="3">
        <v>0.92700000000000005</v>
      </c>
      <c r="G33" s="3">
        <v>0.56499999999999995</v>
      </c>
      <c r="H33" s="3" t="s">
        <v>1880</v>
      </c>
      <c r="I33" s="32">
        <f>_xlfn.XLOOKUP(テーブル7[[#This Row],[燃料]],テーブル9[係数名],テーブル9[数値])</f>
        <v>2.2901266666666702E-3</v>
      </c>
    </row>
    <row r="34" spans="2:9" x14ac:dyDescent="0.35">
      <c r="B34" s="1">
        <v>3</v>
      </c>
      <c r="C34" s="1" t="s">
        <v>1833</v>
      </c>
      <c r="D34" s="1" t="s">
        <v>1849</v>
      </c>
      <c r="E34" s="3">
        <v>6.96</v>
      </c>
      <c r="F34" s="3">
        <v>0.92700000000000005</v>
      </c>
      <c r="G34" s="3">
        <v>0.61199999999999999</v>
      </c>
      <c r="H34" s="3" t="s">
        <v>1880</v>
      </c>
      <c r="I34" s="32">
        <f>_xlfn.XLOOKUP(テーブル7[[#This Row],[燃料]],テーブル9[係数名],テーブル9[数値])</f>
        <v>2.2901266666666702E-3</v>
      </c>
    </row>
    <row r="35" spans="2:9" x14ac:dyDescent="0.35">
      <c r="B35" s="1">
        <v>4</v>
      </c>
      <c r="C35" s="1" t="s">
        <v>1834</v>
      </c>
      <c r="D35" s="1" t="s">
        <v>1858</v>
      </c>
      <c r="E35" s="3">
        <v>15</v>
      </c>
      <c r="F35" s="3">
        <v>0.81200000000000006</v>
      </c>
      <c r="G35" s="3">
        <v>0.65400000000000003</v>
      </c>
      <c r="H35" s="3" t="s">
        <v>202</v>
      </c>
      <c r="I35" s="32">
        <f>_xlfn.XLOOKUP(テーブル7[[#This Row],[燃料]],テーブル9[係数名],テーブル9[数値])</f>
        <v>2.6194666666666702E-3</v>
      </c>
    </row>
    <row r="36" spans="2:9" x14ac:dyDescent="0.35">
      <c r="B36" s="1">
        <v>5</v>
      </c>
      <c r="C36" s="1" t="s">
        <v>1834</v>
      </c>
      <c r="D36" s="1" t="s">
        <v>1844</v>
      </c>
      <c r="E36" s="3">
        <v>14</v>
      </c>
      <c r="F36" s="3">
        <v>0.81200000000000006</v>
      </c>
      <c r="G36" s="3">
        <v>0.65800000000000003</v>
      </c>
      <c r="H36" s="3" t="s">
        <v>202</v>
      </c>
      <c r="I36" s="32">
        <f>_xlfn.XLOOKUP(テーブル7[[#This Row],[燃料]],テーブル9[係数名],テーブル9[数値])</f>
        <v>2.6194666666666702E-3</v>
      </c>
    </row>
    <row r="37" spans="2:9" x14ac:dyDescent="0.35">
      <c r="B37" s="1">
        <v>6</v>
      </c>
      <c r="C37" s="1" t="s">
        <v>1834</v>
      </c>
      <c r="D37" s="1" t="s">
        <v>1849</v>
      </c>
      <c r="E37" s="3">
        <v>10.8</v>
      </c>
      <c r="F37" s="3">
        <v>0.81200000000000006</v>
      </c>
      <c r="G37" s="3">
        <v>0.65400000000000003</v>
      </c>
      <c r="H37" s="3" t="s">
        <v>202</v>
      </c>
      <c r="I37" s="32">
        <f>_xlfn.XLOOKUP(テーブル7[[#This Row],[燃料]],テーブル9[係数名],テーブル9[数値])</f>
        <v>2.6194666666666702E-3</v>
      </c>
    </row>
    <row r="38" spans="2:9" x14ac:dyDescent="0.35">
      <c r="B38" s="1">
        <v>7</v>
      </c>
      <c r="C38" s="1" t="s">
        <v>1834</v>
      </c>
      <c r="D38" s="1" t="s">
        <v>1853</v>
      </c>
      <c r="E38" s="3">
        <v>8.83</v>
      </c>
      <c r="F38" s="3">
        <v>0.81200000000000006</v>
      </c>
      <c r="G38" s="3">
        <v>0.623</v>
      </c>
      <c r="H38" s="3" t="s">
        <v>202</v>
      </c>
      <c r="I38" s="32">
        <f>_xlfn.XLOOKUP(テーブル7[[#This Row],[燃料]],テーブル9[係数名],テーブル9[数値])</f>
        <v>2.6194666666666702E-3</v>
      </c>
    </row>
  </sheetData>
  <phoneticPr fontId="4"/>
  <pageMargins left="0.7" right="0.7" top="0.75" bottom="0.75" header="0.3" footer="0.3"/>
  <drawing r:id="rId1"/>
  <tableParts count="2">
    <tablePart r:id="rId2"/>
    <tablePart r:id="rId3"/>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E8111-EAD1-4E18-A599-D8A6F42F7BB5}">
  <sheetPr codeName="Sheet20"/>
  <dimension ref="B2:L112"/>
  <sheetViews>
    <sheetView showGridLines="0" zoomScale="85" zoomScaleNormal="85" workbookViewId="0"/>
  </sheetViews>
  <sheetFormatPr defaultColWidth="8.78515625" defaultRowHeight="15" x14ac:dyDescent="0.35"/>
  <cols>
    <col min="1" max="1" width="2.5703125" style="1" customWidth="1"/>
    <col min="2" max="2" width="8.78515625" style="1"/>
    <col min="3" max="3" width="10.78515625" style="1" customWidth="1"/>
    <col min="4" max="4" width="18.2109375" style="1" bestFit="1" customWidth="1"/>
    <col min="5" max="6" width="18.2109375" style="1" customWidth="1"/>
    <col min="7" max="7" width="13.2109375" style="1" bestFit="1" customWidth="1"/>
    <col min="8" max="8" width="12.640625" style="1" bestFit="1" customWidth="1"/>
    <col min="9" max="9" width="76.2109375" style="1" bestFit="1" customWidth="1"/>
    <col min="10" max="10" width="8.78515625" style="1"/>
    <col min="11" max="11" width="21.42578125" style="1" bestFit="1" customWidth="1"/>
    <col min="12" max="16384" width="8.78515625" style="1"/>
  </cols>
  <sheetData>
    <row r="2" spans="2:12" x14ac:dyDescent="0.35">
      <c r="B2" s="2" t="s">
        <v>298</v>
      </c>
      <c r="C2" s="2" t="s">
        <v>1830</v>
      </c>
      <c r="D2" s="2" t="s">
        <v>1881</v>
      </c>
      <c r="E2" s="2" t="s">
        <v>165</v>
      </c>
      <c r="F2" s="2" t="s">
        <v>1882</v>
      </c>
      <c r="G2" s="2" t="s">
        <v>147</v>
      </c>
      <c r="H2" s="2" t="s">
        <v>167</v>
      </c>
      <c r="I2" s="2" t="s">
        <v>149</v>
      </c>
      <c r="K2" s="1" t="s">
        <v>2172</v>
      </c>
      <c r="L2" s="1" t="s">
        <v>2173</v>
      </c>
    </row>
    <row r="3" spans="2:12" x14ac:dyDescent="0.35">
      <c r="B3" s="1">
        <v>1</v>
      </c>
      <c r="C3" s="1" t="s">
        <v>2177</v>
      </c>
      <c r="D3" s="1" t="s">
        <v>1883</v>
      </c>
      <c r="E3" s="1" t="s">
        <v>2180</v>
      </c>
      <c r="F3" s="1" t="s">
        <v>1884</v>
      </c>
      <c r="G3" s="3">
        <v>1.2229433565651994E-2</v>
      </c>
      <c r="H3" s="1" t="s">
        <v>1885</v>
      </c>
      <c r="I3" s="1" t="s">
        <v>1886</v>
      </c>
      <c r="K3" s="1" t="s">
        <v>1887</v>
      </c>
      <c r="L3" s="1" t="s">
        <v>1883</v>
      </c>
    </row>
    <row r="4" spans="2:12" x14ac:dyDescent="0.35">
      <c r="B4" s="1">
        <v>2</v>
      </c>
      <c r="C4" s="1" t="s">
        <v>2177</v>
      </c>
      <c r="D4" s="1" t="s">
        <v>1888</v>
      </c>
      <c r="E4" s="1" t="s">
        <v>2180</v>
      </c>
      <c r="F4" s="1" t="s">
        <v>1884</v>
      </c>
      <c r="G4" s="3">
        <v>0.17216280518744398</v>
      </c>
      <c r="H4" s="1" t="s">
        <v>1885</v>
      </c>
      <c r="I4" s="1" t="s">
        <v>1889</v>
      </c>
      <c r="K4" s="1" t="s">
        <v>1890</v>
      </c>
      <c r="L4" s="1" t="s">
        <v>1888</v>
      </c>
    </row>
    <row r="5" spans="2:12" x14ac:dyDescent="0.35">
      <c r="B5" s="1">
        <v>3</v>
      </c>
      <c r="C5" s="1" t="s">
        <v>2177</v>
      </c>
      <c r="D5" s="1" t="s">
        <v>1891</v>
      </c>
      <c r="E5" s="1" t="s">
        <v>2180</v>
      </c>
      <c r="F5" s="1" t="s">
        <v>1884</v>
      </c>
      <c r="G5" s="3">
        <v>1.781476428879627</v>
      </c>
      <c r="H5" s="1" t="s">
        <v>1885</v>
      </c>
      <c r="I5" s="1" t="s">
        <v>1892</v>
      </c>
      <c r="L5" s="1" t="s">
        <v>1891</v>
      </c>
    </row>
    <row r="6" spans="2:12" x14ac:dyDescent="0.35">
      <c r="B6" s="1">
        <v>4</v>
      </c>
      <c r="C6" s="1" t="s">
        <v>2177</v>
      </c>
      <c r="D6" s="1" t="s">
        <v>1893</v>
      </c>
      <c r="E6" s="1" t="s">
        <v>2180</v>
      </c>
      <c r="F6" s="1" t="s">
        <v>1884</v>
      </c>
      <c r="G6" s="3">
        <v>2.5412921756489786E-2</v>
      </c>
      <c r="H6" s="1" t="s">
        <v>1885</v>
      </c>
      <c r="I6" s="1" t="s">
        <v>1894</v>
      </c>
      <c r="L6" s="1" t="s">
        <v>1893</v>
      </c>
    </row>
    <row r="7" spans="2:12" x14ac:dyDescent="0.35">
      <c r="B7" s="1">
        <v>5</v>
      </c>
      <c r="C7" s="1" t="s">
        <v>2177</v>
      </c>
      <c r="D7" s="1" t="s">
        <v>1895</v>
      </c>
      <c r="E7" s="1" t="s">
        <v>2180</v>
      </c>
      <c r="F7" s="1" t="s">
        <v>1884</v>
      </c>
      <c r="G7" s="3">
        <v>2.727223602600299E-2</v>
      </c>
      <c r="H7" s="1" t="s">
        <v>1885</v>
      </c>
      <c r="I7" s="1" t="s">
        <v>1896</v>
      </c>
      <c r="L7" s="1" t="s">
        <v>1895</v>
      </c>
    </row>
    <row r="8" spans="2:12" x14ac:dyDescent="0.35">
      <c r="B8" s="1">
        <v>6</v>
      </c>
      <c r="C8" s="1" t="s">
        <v>2177</v>
      </c>
      <c r="D8" s="1" t="s">
        <v>1897</v>
      </c>
      <c r="E8" s="1" t="s">
        <v>2180</v>
      </c>
      <c r="F8" s="1" t="s">
        <v>1884</v>
      </c>
      <c r="G8" s="3">
        <v>0.79274827269214243</v>
      </c>
      <c r="H8" s="1" t="s">
        <v>1885</v>
      </c>
      <c r="I8" s="1" t="s">
        <v>1898</v>
      </c>
      <c r="L8" s="1" t="s">
        <v>1897</v>
      </c>
    </row>
    <row r="9" spans="2:12" x14ac:dyDescent="0.35">
      <c r="B9" s="1">
        <v>7</v>
      </c>
      <c r="C9" s="1" t="s">
        <v>2177</v>
      </c>
      <c r="D9" s="1" t="s">
        <v>1899</v>
      </c>
      <c r="E9" s="1" t="s">
        <v>2180</v>
      </c>
      <c r="F9" s="1" t="s">
        <v>1884</v>
      </c>
      <c r="G9" s="3">
        <v>0.10817687134864379</v>
      </c>
      <c r="H9" s="1" t="s">
        <v>1885</v>
      </c>
      <c r="I9" s="1" t="s">
        <v>1900</v>
      </c>
      <c r="L9" s="1" t="s">
        <v>1899</v>
      </c>
    </row>
    <row r="10" spans="2:12" x14ac:dyDescent="0.35">
      <c r="B10" s="1">
        <v>8</v>
      </c>
      <c r="C10" s="1" t="s">
        <v>2177</v>
      </c>
      <c r="D10" s="1" t="s">
        <v>1901</v>
      </c>
      <c r="E10" s="1" t="s">
        <v>2180</v>
      </c>
      <c r="F10" s="1" t="s">
        <v>1884</v>
      </c>
      <c r="G10" s="3">
        <v>9.7176768590063828E-2</v>
      </c>
      <c r="H10" s="1" t="s">
        <v>1885</v>
      </c>
      <c r="I10" s="1" t="s">
        <v>1902</v>
      </c>
      <c r="L10" s="1" t="s">
        <v>1901</v>
      </c>
    </row>
    <row r="11" spans="2:12" x14ac:dyDescent="0.35">
      <c r="B11" s="1">
        <v>9</v>
      </c>
      <c r="C11" s="1" t="s">
        <v>2177</v>
      </c>
      <c r="D11" s="1" t="s">
        <v>1903</v>
      </c>
      <c r="E11" s="1" t="s">
        <v>2180</v>
      </c>
      <c r="F11" s="1" t="s">
        <v>1884</v>
      </c>
      <c r="G11" s="3">
        <v>0.28704789495110544</v>
      </c>
      <c r="H11" s="1" t="s">
        <v>1885</v>
      </c>
      <c r="I11" s="1" t="s">
        <v>1904</v>
      </c>
      <c r="L11" s="1" t="s">
        <v>1903</v>
      </c>
    </row>
    <row r="12" spans="2:12" x14ac:dyDescent="0.35">
      <c r="B12" s="1">
        <v>10</v>
      </c>
      <c r="C12" s="1" t="s">
        <v>2177</v>
      </c>
      <c r="D12" s="1" t="s">
        <v>1905</v>
      </c>
      <c r="E12" s="1" t="s">
        <v>2180</v>
      </c>
      <c r="F12" s="1" t="s">
        <v>1884</v>
      </c>
      <c r="G12" s="3">
        <v>7.2755629012267078E-2</v>
      </c>
      <c r="H12" s="1" t="s">
        <v>1885</v>
      </c>
      <c r="I12" s="1" t="s">
        <v>1906</v>
      </c>
      <c r="L12" s="1" t="s">
        <v>1907</v>
      </c>
    </row>
    <row r="13" spans="2:12" x14ac:dyDescent="0.35">
      <c r="B13" s="1">
        <v>11</v>
      </c>
      <c r="C13" s="1" t="s">
        <v>2177</v>
      </c>
      <c r="D13" s="1" t="s">
        <v>1908</v>
      </c>
      <c r="E13" s="1" t="s">
        <v>2180</v>
      </c>
      <c r="F13" s="1" t="s">
        <v>1884</v>
      </c>
      <c r="G13" s="3">
        <v>0.13857866999538238</v>
      </c>
      <c r="H13" s="1" t="s">
        <v>1885</v>
      </c>
      <c r="I13" s="1" t="s">
        <v>1909</v>
      </c>
      <c r="L13" s="1" t="s">
        <v>1908</v>
      </c>
    </row>
    <row r="14" spans="2:12" x14ac:dyDescent="0.35">
      <c r="B14" s="1">
        <v>12</v>
      </c>
      <c r="C14" s="1" t="s">
        <v>2177</v>
      </c>
      <c r="D14" s="1" t="s">
        <v>1910</v>
      </c>
      <c r="E14" s="1" t="s">
        <v>2180</v>
      </c>
      <c r="F14" s="1" t="s">
        <v>1884</v>
      </c>
      <c r="G14" s="3">
        <v>1.4876671747624977E-2</v>
      </c>
      <c r="H14" s="1" t="s">
        <v>1885</v>
      </c>
      <c r="I14" s="1" t="s">
        <v>1911</v>
      </c>
      <c r="L14" s="1" t="s">
        <v>1910</v>
      </c>
    </row>
    <row r="15" spans="2:12" x14ac:dyDescent="0.35">
      <c r="B15" s="1">
        <v>13</v>
      </c>
      <c r="C15" s="1" t="s">
        <v>2177</v>
      </c>
      <c r="D15" s="1" t="s">
        <v>1912</v>
      </c>
      <c r="E15" s="1" t="s">
        <v>2180</v>
      </c>
      <c r="F15" s="1" t="s">
        <v>1884</v>
      </c>
      <c r="G15" s="3">
        <v>1.5264879781150011E-3</v>
      </c>
      <c r="H15" s="1" t="s">
        <v>1885</v>
      </c>
      <c r="I15" s="1" t="s">
        <v>1913</v>
      </c>
      <c r="L15" s="1" t="s">
        <v>1912</v>
      </c>
    </row>
    <row r="16" spans="2:12" x14ac:dyDescent="0.35">
      <c r="B16" s="1">
        <v>14</v>
      </c>
      <c r="C16" s="1" t="s">
        <v>2177</v>
      </c>
      <c r="D16" s="1" t="s">
        <v>1914</v>
      </c>
      <c r="E16" s="1" t="s">
        <v>2180</v>
      </c>
      <c r="F16" s="1" t="s">
        <v>1884</v>
      </c>
      <c r="G16" s="3">
        <v>1.1733167137320635E-2</v>
      </c>
      <c r="H16" s="1" t="s">
        <v>1885</v>
      </c>
      <c r="I16" s="1" t="s">
        <v>1915</v>
      </c>
      <c r="L16" s="1" t="s">
        <v>1914</v>
      </c>
    </row>
    <row r="17" spans="2:12" x14ac:dyDescent="0.35">
      <c r="B17" s="1">
        <v>15</v>
      </c>
      <c r="C17" s="1" t="s">
        <v>2177</v>
      </c>
      <c r="D17" s="1" t="s">
        <v>1916</v>
      </c>
      <c r="E17" s="1" t="s">
        <v>2180</v>
      </c>
      <c r="F17" s="1" t="s">
        <v>1884</v>
      </c>
      <c r="G17" s="3">
        <v>3.6574846794572048E-3</v>
      </c>
      <c r="H17" s="1" t="s">
        <v>1885</v>
      </c>
      <c r="I17" s="1" t="s">
        <v>1917</v>
      </c>
      <c r="L17" s="1" t="s">
        <v>1916</v>
      </c>
    </row>
    <row r="18" spans="2:12" x14ac:dyDescent="0.35">
      <c r="B18" s="1">
        <v>16</v>
      </c>
      <c r="C18" s="1" t="s">
        <v>2177</v>
      </c>
      <c r="D18" s="1" t="s">
        <v>1918</v>
      </c>
      <c r="E18" s="1" t="s">
        <v>2180</v>
      </c>
      <c r="F18" s="1" t="s">
        <v>1884</v>
      </c>
      <c r="G18" s="3">
        <v>2.7015996758408007E-3</v>
      </c>
      <c r="H18" s="1" t="s">
        <v>1885</v>
      </c>
      <c r="I18" s="1" t="s">
        <v>1919</v>
      </c>
      <c r="L18" s="1" t="s">
        <v>1918</v>
      </c>
    </row>
    <row r="19" spans="2:12" x14ac:dyDescent="0.35">
      <c r="B19" s="1">
        <v>17</v>
      </c>
      <c r="C19" s="1" t="s">
        <v>2177</v>
      </c>
      <c r="D19" s="1" t="s">
        <v>1920</v>
      </c>
      <c r="E19" s="1" t="s">
        <v>2180</v>
      </c>
      <c r="F19" s="1" t="s">
        <v>1884</v>
      </c>
      <c r="G19" s="3">
        <v>7.7603347855107294E-2</v>
      </c>
      <c r="H19" s="1" t="s">
        <v>1885</v>
      </c>
      <c r="I19" s="1" t="s">
        <v>1921</v>
      </c>
      <c r="L19" s="1" t="s">
        <v>1920</v>
      </c>
    </row>
    <row r="20" spans="2:12" x14ac:dyDescent="0.35">
      <c r="B20" s="1">
        <v>18</v>
      </c>
      <c r="C20" s="1" t="s">
        <v>2177</v>
      </c>
      <c r="D20" s="1" t="s">
        <v>1922</v>
      </c>
      <c r="E20" s="1" t="s">
        <v>2180</v>
      </c>
      <c r="F20" s="1" t="s">
        <v>1884</v>
      </c>
      <c r="G20" s="3">
        <v>0.11659488206361716</v>
      </c>
      <c r="H20" s="1" t="s">
        <v>1885</v>
      </c>
      <c r="I20" s="1" t="s">
        <v>1923</v>
      </c>
      <c r="L20" s="1" t="s">
        <v>1922</v>
      </c>
    </row>
    <row r="21" spans="2:12" x14ac:dyDescent="0.35">
      <c r="B21" s="1">
        <v>19</v>
      </c>
      <c r="C21" s="1" t="s">
        <v>2177</v>
      </c>
      <c r="D21" s="1" t="s">
        <v>1924</v>
      </c>
      <c r="E21" s="1" t="s">
        <v>2180</v>
      </c>
      <c r="F21" s="1" t="s">
        <v>1884</v>
      </c>
      <c r="G21" s="3">
        <v>1.0329440934667753E-2</v>
      </c>
      <c r="H21" s="1" t="s">
        <v>1885</v>
      </c>
      <c r="I21" s="1" t="s">
        <v>1925</v>
      </c>
      <c r="L21" s="1" t="s">
        <v>1924</v>
      </c>
    </row>
    <row r="22" spans="2:12" x14ac:dyDescent="0.35">
      <c r="B22" s="1">
        <v>20</v>
      </c>
      <c r="C22" s="1" t="s">
        <v>2177</v>
      </c>
      <c r="D22" s="1" t="s">
        <v>1926</v>
      </c>
      <c r="E22" s="1" t="s">
        <v>2180</v>
      </c>
      <c r="F22" s="1" t="s">
        <v>1884</v>
      </c>
      <c r="G22" s="3">
        <v>0.14587113724567827</v>
      </c>
      <c r="H22" s="1" t="s">
        <v>1885</v>
      </c>
      <c r="I22" s="1" t="s">
        <v>1927</v>
      </c>
      <c r="L22" s="1" t="s">
        <v>1926</v>
      </c>
    </row>
    <row r="23" spans="2:12" x14ac:dyDescent="0.35">
      <c r="B23" s="1">
        <v>21</v>
      </c>
      <c r="C23" s="1" t="s">
        <v>2177</v>
      </c>
      <c r="D23" s="1" t="s">
        <v>1928</v>
      </c>
      <c r="E23" s="1" t="s">
        <v>2180</v>
      </c>
      <c r="F23" s="1" t="s">
        <v>1884</v>
      </c>
      <c r="G23" s="3">
        <v>9.7762662060523517E-2</v>
      </c>
      <c r="H23" s="1" t="s">
        <v>1885</v>
      </c>
      <c r="I23" s="1" t="s">
        <v>1929</v>
      </c>
      <c r="L23" s="1" t="s">
        <v>1928</v>
      </c>
    </row>
    <row r="24" spans="2:12" x14ac:dyDescent="0.35">
      <c r="B24" s="1">
        <v>22</v>
      </c>
      <c r="C24" s="1" t="s">
        <v>2177</v>
      </c>
      <c r="D24" s="1" t="s">
        <v>1930</v>
      </c>
      <c r="E24" s="1" t="s">
        <v>2180</v>
      </c>
      <c r="F24" s="1" t="s">
        <v>1884</v>
      </c>
      <c r="G24" s="3">
        <v>4.9384349288130187E-2</v>
      </c>
      <c r="H24" s="1" t="s">
        <v>1885</v>
      </c>
      <c r="I24" s="1" t="s">
        <v>1931</v>
      </c>
      <c r="L24" s="1" t="s">
        <v>1930</v>
      </c>
    </row>
    <row r="25" spans="2:12" x14ac:dyDescent="0.35">
      <c r="B25" s="1">
        <v>23</v>
      </c>
      <c r="C25" s="1" t="s">
        <v>2177</v>
      </c>
      <c r="D25" s="1" t="s">
        <v>1932</v>
      </c>
      <c r="E25" s="1" t="s">
        <v>2180</v>
      </c>
      <c r="F25" s="1" t="s">
        <v>1884</v>
      </c>
      <c r="G25" s="3">
        <v>5.3461538779947679E-2</v>
      </c>
      <c r="H25" s="1" t="s">
        <v>1885</v>
      </c>
      <c r="I25" s="1" t="s">
        <v>1933</v>
      </c>
      <c r="L25" s="1" t="s">
        <v>1932</v>
      </c>
    </row>
    <row r="26" spans="2:12" x14ac:dyDescent="0.35">
      <c r="B26" s="1">
        <v>24</v>
      </c>
      <c r="C26" s="1" t="s">
        <v>2177</v>
      </c>
      <c r="D26" s="1" t="s">
        <v>1934</v>
      </c>
      <c r="E26" s="1" t="s">
        <v>2180</v>
      </c>
      <c r="F26" s="1" t="s">
        <v>1884</v>
      </c>
      <c r="G26" s="3">
        <v>4.7621037038099397E-2</v>
      </c>
      <c r="H26" s="1" t="s">
        <v>1885</v>
      </c>
      <c r="I26" s="1" t="s">
        <v>1935</v>
      </c>
      <c r="L26" s="1" t="s">
        <v>1936</v>
      </c>
    </row>
    <row r="27" spans="2:12" x14ac:dyDescent="0.35">
      <c r="B27" s="1">
        <v>25</v>
      </c>
      <c r="C27" s="1" t="s">
        <v>2177</v>
      </c>
      <c r="D27" s="1" t="s">
        <v>1883</v>
      </c>
      <c r="E27" s="1" t="s">
        <v>2180</v>
      </c>
      <c r="F27" s="1" t="s">
        <v>1937</v>
      </c>
      <c r="G27" s="3">
        <v>4.5267875816745511E-2</v>
      </c>
      <c r="H27" s="1" t="s">
        <v>1885</v>
      </c>
      <c r="I27" s="1" t="s">
        <v>1938</v>
      </c>
      <c r="L27" s="1" t="s">
        <v>1939</v>
      </c>
    </row>
    <row r="28" spans="2:12" x14ac:dyDescent="0.35">
      <c r="B28" s="1">
        <v>26</v>
      </c>
      <c r="C28" s="1" t="s">
        <v>2177</v>
      </c>
      <c r="D28" s="1" t="s">
        <v>1888</v>
      </c>
      <c r="E28" s="1" t="s">
        <v>2180</v>
      </c>
      <c r="F28" s="1" t="s">
        <v>1937</v>
      </c>
      <c r="G28" s="3">
        <v>0.21614320187889366</v>
      </c>
      <c r="H28" s="1" t="s">
        <v>1885</v>
      </c>
      <c r="I28" s="1" t="s">
        <v>1940</v>
      </c>
      <c r="L28" s="1" t="s">
        <v>1941</v>
      </c>
    </row>
    <row r="29" spans="2:12" x14ac:dyDescent="0.35">
      <c r="B29" s="1">
        <v>27</v>
      </c>
      <c r="C29" s="1" t="s">
        <v>2177</v>
      </c>
      <c r="D29" s="1" t="s">
        <v>1891</v>
      </c>
      <c r="E29" s="1" t="s">
        <v>2180</v>
      </c>
      <c r="F29" s="1" t="s">
        <v>1937</v>
      </c>
      <c r="G29" s="3">
        <v>1.8153256357078731</v>
      </c>
      <c r="H29" s="1" t="s">
        <v>1885</v>
      </c>
      <c r="I29" s="1" t="s">
        <v>1942</v>
      </c>
    </row>
    <row r="30" spans="2:12" x14ac:dyDescent="0.35">
      <c r="B30" s="1">
        <v>28</v>
      </c>
      <c r="C30" s="1" t="s">
        <v>2177</v>
      </c>
      <c r="D30" s="1" t="s">
        <v>1893</v>
      </c>
      <c r="E30" s="1" t="s">
        <v>2180</v>
      </c>
      <c r="F30" s="1" t="s">
        <v>1937</v>
      </c>
      <c r="G30" s="3">
        <v>6.2727938921401147E-2</v>
      </c>
      <c r="H30" s="1" t="s">
        <v>1885</v>
      </c>
      <c r="I30" s="1" t="s">
        <v>1943</v>
      </c>
    </row>
    <row r="31" spans="2:12" x14ac:dyDescent="0.35">
      <c r="B31" s="1">
        <v>29</v>
      </c>
      <c r="C31" s="1" t="s">
        <v>2177</v>
      </c>
      <c r="D31" s="1" t="s">
        <v>1895</v>
      </c>
      <c r="E31" s="1" t="s">
        <v>2180</v>
      </c>
      <c r="F31" s="1" t="s">
        <v>1937</v>
      </c>
      <c r="G31" s="3">
        <v>6.7133416071403162E-2</v>
      </c>
      <c r="H31" s="1" t="s">
        <v>1885</v>
      </c>
      <c r="I31" s="1" t="s">
        <v>1944</v>
      </c>
    </row>
    <row r="32" spans="2:12" x14ac:dyDescent="0.35">
      <c r="B32" s="1">
        <v>30</v>
      </c>
      <c r="C32" s="1" t="s">
        <v>2177</v>
      </c>
      <c r="D32" s="1" t="s">
        <v>1897</v>
      </c>
      <c r="E32" s="1" t="s">
        <v>2180</v>
      </c>
      <c r="F32" s="1" t="s">
        <v>1937</v>
      </c>
      <c r="G32" s="3">
        <v>0.8214493427080044</v>
      </c>
      <c r="H32" s="1" t="s">
        <v>1885</v>
      </c>
      <c r="I32" s="1" t="s">
        <v>1945</v>
      </c>
    </row>
    <row r="33" spans="2:9" x14ac:dyDescent="0.35">
      <c r="B33" s="1">
        <v>31</v>
      </c>
      <c r="C33" s="1" t="s">
        <v>2177</v>
      </c>
      <c r="D33" s="1" t="s">
        <v>1899</v>
      </c>
      <c r="E33" s="1" t="s">
        <v>2180</v>
      </c>
      <c r="F33" s="1" t="s">
        <v>1937</v>
      </c>
      <c r="G33" s="3">
        <v>0.13172009364349144</v>
      </c>
      <c r="H33" s="1" t="s">
        <v>1885</v>
      </c>
      <c r="I33" s="1" t="s">
        <v>1946</v>
      </c>
    </row>
    <row r="34" spans="2:9" x14ac:dyDescent="0.35">
      <c r="B34" s="1">
        <v>32</v>
      </c>
      <c r="C34" s="1" t="s">
        <v>2177</v>
      </c>
      <c r="D34" s="1" t="s">
        <v>1901</v>
      </c>
      <c r="E34" s="1" t="s">
        <v>2180</v>
      </c>
      <c r="F34" s="1" t="s">
        <v>1937</v>
      </c>
      <c r="G34" s="3">
        <v>0.11267748187569578</v>
      </c>
      <c r="H34" s="1" t="s">
        <v>1885</v>
      </c>
      <c r="I34" s="1" t="s">
        <v>1947</v>
      </c>
    </row>
    <row r="35" spans="2:9" x14ac:dyDescent="0.35">
      <c r="B35" s="1">
        <v>33</v>
      </c>
      <c r="C35" s="1" t="s">
        <v>2177</v>
      </c>
      <c r="D35" s="1" t="s">
        <v>1903</v>
      </c>
      <c r="E35" s="1" t="s">
        <v>2180</v>
      </c>
      <c r="F35" s="1" t="s">
        <v>1937</v>
      </c>
      <c r="G35" s="3">
        <v>0.31323462977083283</v>
      </c>
      <c r="H35" s="1" t="s">
        <v>1885</v>
      </c>
      <c r="I35" s="1" t="s">
        <v>1948</v>
      </c>
    </row>
    <row r="36" spans="2:9" x14ac:dyDescent="0.35">
      <c r="B36" s="1">
        <v>34</v>
      </c>
      <c r="C36" s="1" t="s">
        <v>2177</v>
      </c>
      <c r="D36" s="1" t="s">
        <v>1905</v>
      </c>
      <c r="E36" s="1" t="s">
        <v>2180</v>
      </c>
      <c r="F36" s="1" t="s">
        <v>1937</v>
      </c>
      <c r="G36" s="3">
        <v>0.10061846652371524</v>
      </c>
      <c r="H36" s="1" t="s">
        <v>1885</v>
      </c>
      <c r="I36" s="1" t="s">
        <v>1949</v>
      </c>
    </row>
    <row r="37" spans="2:9" x14ac:dyDescent="0.35">
      <c r="B37" s="1">
        <v>35</v>
      </c>
      <c r="C37" s="1" t="s">
        <v>2177</v>
      </c>
      <c r="D37" s="1" t="s">
        <v>1908</v>
      </c>
      <c r="E37" s="1" t="s">
        <v>2180</v>
      </c>
      <c r="F37" s="1" t="s">
        <v>1937</v>
      </c>
      <c r="G37" s="3">
        <v>0.15830324135085078</v>
      </c>
      <c r="H37" s="1" t="s">
        <v>1885</v>
      </c>
      <c r="I37" s="1" t="s">
        <v>1950</v>
      </c>
    </row>
    <row r="38" spans="2:9" x14ac:dyDescent="0.35">
      <c r="B38" s="1">
        <v>36</v>
      </c>
      <c r="C38" s="1" t="s">
        <v>2177</v>
      </c>
      <c r="D38" s="1" t="s">
        <v>1910</v>
      </c>
      <c r="E38" s="1" t="s">
        <v>2180</v>
      </c>
      <c r="F38" s="1" t="s">
        <v>1937</v>
      </c>
      <c r="G38" s="3">
        <v>3.8575952308633775E-2</v>
      </c>
      <c r="H38" s="1" t="s">
        <v>1885</v>
      </c>
      <c r="I38" s="1" t="s">
        <v>1951</v>
      </c>
    </row>
    <row r="39" spans="2:9" x14ac:dyDescent="0.35">
      <c r="B39" s="1">
        <v>37</v>
      </c>
      <c r="C39" s="1" t="s">
        <v>2177</v>
      </c>
      <c r="D39" s="1" t="s">
        <v>1912</v>
      </c>
      <c r="E39" s="1" t="s">
        <v>2180</v>
      </c>
      <c r="F39" s="1" t="s">
        <v>1937</v>
      </c>
      <c r="G39" s="3">
        <v>1.2159242936580663E-2</v>
      </c>
      <c r="H39" s="1" t="s">
        <v>1885</v>
      </c>
      <c r="I39" s="1" t="s">
        <v>1952</v>
      </c>
    </row>
    <row r="40" spans="2:9" x14ac:dyDescent="0.35">
      <c r="B40" s="1">
        <v>38</v>
      </c>
      <c r="C40" s="1" t="s">
        <v>2177</v>
      </c>
      <c r="D40" s="1" t="s">
        <v>1914</v>
      </c>
      <c r="E40" s="1" t="s">
        <v>2180</v>
      </c>
      <c r="F40" s="1" t="s">
        <v>1937</v>
      </c>
      <c r="G40" s="3">
        <v>3.2112465007789741E-2</v>
      </c>
      <c r="H40" s="1" t="s">
        <v>1885</v>
      </c>
      <c r="I40" s="1" t="s">
        <v>1953</v>
      </c>
    </row>
    <row r="41" spans="2:9" x14ac:dyDescent="0.35">
      <c r="B41" s="1">
        <v>39</v>
      </c>
      <c r="C41" s="1" t="s">
        <v>2177</v>
      </c>
      <c r="D41" s="1" t="s">
        <v>1916</v>
      </c>
      <c r="E41" s="1" t="s">
        <v>2180</v>
      </c>
      <c r="F41" s="1" t="s">
        <v>1937</v>
      </c>
      <c r="G41" s="3">
        <v>2.189019800510909E-2</v>
      </c>
      <c r="H41" s="1" t="s">
        <v>1885</v>
      </c>
      <c r="I41" s="1" t="s">
        <v>1954</v>
      </c>
    </row>
    <row r="42" spans="2:9" x14ac:dyDescent="0.35">
      <c r="B42" s="1">
        <v>40</v>
      </c>
      <c r="C42" s="1" t="s">
        <v>2177</v>
      </c>
      <c r="D42" s="1" t="s">
        <v>1918</v>
      </c>
      <c r="E42" s="1" t="s">
        <v>2180</v>
      </c>
      <c r="F42" s="1" t="s">
        <v>1937</v>
      </c>
      <c r="G42" s="3">
        <v>1.1336007161490746E-2</v>
      </c>
      <c r="H42" s="1" t="s">
        <v>1885</v>
      </c>
      <c r="I42" s="1" t="s">
        <v>1955</v>
      </c>
    </row>
    <row r="43" spans="2:9" x14ac:dyDescent="0.35">
      <c r="B43" s="1">
        <v>41</v>
      </c>
      <c r="C43" s="1" t="s">
        <v>2177</v>
      </c>
      <c r="D43" s="1" t="s">
        <v>1920</v>
      </c>
      <c r="E43" s="1" t="s">
        <v>2180</v>
      </c>
      <c r="F43" s="1" t="s">
        <v>1937</v>
      </c>
      <c r="G43" s="3">
        <v>7.9547995505135582E-2</v>
      </c>
      <c r="H43" s="1" t="s">
        <v>1885</v>
      </c>
      <c r="I43" s="1" t="s">
        <v>1956</v>
      </c>
    </row>
    <row r="44" spans="2:9" x14ac:dyDescent="0.35">
      <c r="B44" s="1">
        <v>42</v>
      </c>
      <c r="C44" s="1" t="s">
        <v>2177</v>
      </c>
      <c r="D44" s="1" t="s">
        <v>1922</v>
      </c>
      <c r="E44" s="1" t="s">
        <v>2180</v>
      </c>
      <c r="F44" s="1" t="s">
        <v>1937</v>
      </c>
      <c r="G44" s="3">
        <v>0.14223577582351665</v>
      </c>
      <c r="H44" s="1" t="s">
        <v>1885</v>
      </c>
      <c r="I44" s="1" t="s">
        <v>1957</v>
      </c>
    </row>
    <row r="45" spans="2:9" x14ac:dyDescent="0.35">
      <c r="B45" s="1">
        <v>43</v>
      </c>
      <c r="C45" s="1" t="s">
        <v>2177</v>
      </c>
      <c r="D45" s="1" t="s">
        <v>1924</v>
      </c>
      <c r="E45" s="1" t="s">
        <v>2180</v>
      </c>
      <c r="F45" s="1" t="s">
        <v>1937</v>
      </c>
      <c r="G45" s="3">
        <v>4.888420570508778E-2</v>
      </c>
      <c r="H45" s="1" t="s">
        <v>1885</v>
      </c>
      <c r="I45" s="1" t="s">
        <v>1958</v>
      </c>
    </row>
    <row r="46" spans="2:9" x14ac:dyDescent="0.35">
      <c r="B46" s="1">
        <v>44</v>
      </c>
      <c r="C46" s="1" t="s">
        <v>2177</v>
      </c>
      <c r="D46" s="1" t="s">
        <v>1926</v>
      </c>
      <c r="E46" s="1" t="s">
        <v>2180</v>
      </c>
      <c r="F46" s="1" t="s">
        <v>1937</v>
      </c>
      <c r="G46" s="3">
        <v>0.16603475668471246</v>
      </c>
      <c r="H46" s="1" t="s">
        <v>1885</v>
      </c>
      <c r="I46" s="1" t="s">
        <v>1959</v>
      </c>
    </row>
    <row r="47" spans="2:9" x14ac:dyDescent="0.35">
      <c r="B47" s="1">
        <v>45</v>
      </c>
      <c r="C47" s="1" t="s">
        <v>2177</v>
      </c>
      <c r="D47" s="1" t="s">
        <v>1928</v>
      </c>
      <c r="E47" s="1" t="s">
        <v>2180</v>
      </c>
      <c r="F47" s="1" t="s">
        <v>1937</v>
      </c>
      <c r="G47" s="3">
        <v>0.11792628149955772</v>
      </c>
      <c r="H47" s="1" t="s">
        <v>1885</v>
      </c>
      <c r="I47" s="1" t="s">
        <v>1960</v>
      </c>
    </row>
    <row r="48" spans="2:9" x14ac:dyDescent="0.35">
      <c r="B48" s="1">
        <v>46</v>
      </c>
      <c r="C48" s="1" t="s">
        <v>2177</v>
      </c>
      <c r="D48" s="1" t="s">
        <v>1930</v>
      </c>
      <c r="E48" s="1" t="s">
        <v>2180</v>
      </c>
      <c r="F48" s="1" t="s">
        <v>1937</v>
      </c>
      <c r="G48" s="3">
        <v>6.9547968727164386E-2</v>
      </c>
      <c r="H48" s="1" t="s">
        <v>1885</v>
      </c>
      <c r="I48" s="1" t="s">
        <v>1961</v>
      </c>
    </row>
    <row r="49" spans="2:9" x14ac:dyDescent="0.35">
      <c r="B49" s="1">
        <v>47</v>
      </c>
      <c r="C49" s="1" t="s">
        <v>2177</v>
      </c>
      <c r="D49" s="1" t="s">
        <v>1932</v>
      </c>
      <c r="E49" s="1" t="s">
        <v>2180</v>
      </c>
      <c r="F49" s="1" t="s">
        <v>1937</v>
      </c>
      <c r="G49" s="3">
        <v>7.3625158218981884E-2</v>
      </c>
      <c r="H49" s="1" t="s">
        <v>1885</v>
      </c>
      <c r="I49" s="1" t="s">
        <v>1962</v>
      </c>
    </row>
    <row r="50" spans="2:9" x14ac:dyDescent="0.35">
      <c r="B50" s="1">
        <v>48</v>
      </c>
      <c r="C50" s="1" t="s">
        <v>2177</v>
      </c>
      <c r="D50" s="1" t="s">
        <v>1934</v>
      </c>
      <c r="E50" s="1" t="s">
        <v>2180</v>
      </c>
      <c r="F50" s="1" t="s">
        <v>1937</v>
      </c>
      <c r="G50" s="3">
        <v>6.4370050960263797E-2</v>
      </c>
      <c r="H50" s="1" t="s">
        <v>1885</v>
      </c>
      <c r="I50" s="1" t="s">
        <v>1963</v>
      </c>
    </row>
    <row r="51" spans="2:9" x14ac:dyDescent="0.35">
      <c r="B51" s="1">
        <v>49</v>
      </c>
      <c r="C51" s="1" t="s">
        <v>2177</v>
      </c>
      <c r="D51" s="1" t="s">
        <v>1883</v>
      </c>
      <c r="E51" s="1" t="s">
        <v>1964</v>
      </c>
      <c r="F51" s="1" t="s">
        <v>1884</v>
      </c>
      <c r="G51" s="3">
        <v>0</v>
      </c>
      <c r="H51" s="1" t="s">
        <v>1965</v>
      </c>
      <c r="I51" s="1" t="s">
        <v>1966</v>
      </c>
    </row>
    <row r="52" spans="2:9" x14ac:dyDescent="0.35">
      <c r="B52" s="1">
        <v>50</v>
      </c>
      <c r="C52" s="1" t="s">
        <v>2177</v>
      </c>
      <c r="D52" s="1" t="s">
        <v>1888</v>
      </c>
      <c r="E52" s="1" t="s">
        <v>1964</v>
      </c>
      <c r="F52" s="1" t="s">
        <v>1884</v>
      </c>
      <c r="G52" s="3">
        <v>0</v>
      </c>
      <c r="H52" s="1" t="s">
        <v>1965</v>
      </c>
      <c r="I52" s="1" t="s">
        <v>1967</v>
      </c>
    </row>
    <row r="53" spans="2:9" x14ac:dyDescent="0.35">
      <c r="B53" s="1">
        <v>51</v>
      </c>
      <c r="C53" s="1" t="s">
        <v>2177</v>
      </c>
      <c r="D53" s="1" t="s">
        <v>1891</v>
      </c>
      <c r="E53" s="1" t="s">
        <v>1964</v>
      </c>
      <c r="F53" s="1" t="s">
        <v>1884</v>
      </c>
      <c r="G53" s="3">
        <v>0</v>
      </c>
      <c r="H53" s="1" t="s">
        <v>1965</v>
      </c>
      <c r="I53" s="1" t="s">
        <v>1968</v>
      </c>
    </row>
    <row r="54" spans="2:9" x14ac:dyDescent="0.35">
      <c r="B54" s="1">
        <v>52</v>
      </c>
      <c r="C54" s="1" t="s">
        <v>2177</v>
      </c>
      <c r="D54" s="1" t="s">
        <v>1893</v>
      </c>
      <c r="E54" s="1" t="s">
        <v>1964</v>
      </c>
      <c r="F54" s="1" t="s">
        <v>1884</v>
      </c>
      <c r="G54" s="3">
        <v>6.3800000000000003E-3</v>
      </c>
      <c r="H54" s="1" t="s">
        <v>1965</v>
      </c>
      <c r="I54" s="1" t="s">
        <v>1969</v>
      </c>
    </row>
    <row r="55" spans="2:9" x14ac:dyDescent="0.35">
      <c r="B55" s="1">
        <v>53</v>
      </c>
      <c r="C55" s="1" t="s">
        <v>2177</v>
      </c>
      <c r="D55" s="1" t="s">
        <v>1895</v>
      </c>
      <c r="E55" s="1" t="s">
        <v>1964</v>
      </c>
      <c r="F55" s="1" t="s">
        <v>1884</v>
      </c>
      <c r="G55" s="3">
        <v>6.0400000000000002E-3</v>
      </c>
      <c r="H55" s="1" t="s">
        <v>1965</v>
      </c>
      <c r="I55" s="1" t="s">
        <v>1970</v>
      </c>
    </row>
    <row r="56" spans="2:9" x14ac:dyDescent="0.35">
      <c r="B56" s="1">
        <v>54</v>
      </c>
      <c r="C56" s="1" t="s">
        <v>2177</v>
      </c>
      <c r="D56" s="1" t="s">
        <v>1897</v>
      </c>
      <c r="E56" s="1" t="s">
        <v>1964</v>
      </c>
      <c r="F56" s="1" t="s">
        <v>1884</v>
      </c>
      <c r="G56" s="3">
        <v>0.13600000000000001</v>
      </c>
      <c r="H56" s="1" t="s">
        <v>1965</v>
      </c>
      <c r="I56" s="1" t="s">
        <v>1971</v>
      </c>
    </row>
    <row r="57" spans="2:9" x14ac:dyDescent="0.35">
      <c r="B57" s="1">
        <v>55</v>
      </c>
      <c r="C57" s="1" t="s">
        <v>2177</v>
      </c>
      <c r="D57" s="1" t="s">
        <v>1899</v>
      </c>
      <c r="E57" s="1" t="s">
        <v>1964</v>
      </c>
      <c r="F57" s="1" t="s">
        <v>1884</v>
      </c>
      <c r="G57" s="3">
        <v>1.0999999999999999E-2</v>
      </c>
      <c r="H57" s="1" t="s">
        <v>1965</v>
      </c>
      <c r="I57" s="1" t="s">
        <v>1972</v>
      </c>
    </row>
    <row r="58" spans="2:9" x14ac:dyDescent="0.35">
      <c r="B58" s="1">
        <v>56</v>
      </c>
      <c r="C58" s="1" t="s">
        <v>2177</v>
      </c>
      <c r="D58" s="1" t="s">
        <v>1901</v>
      </c>
      <c r="E58" s="1" t="s">
        <v>1964</v>
      </c>
      <c r="F58" s="1" t="s">
        <v>1884</v>
      </c>
      <c r="G58" s="3">
        <v>8.0000000000000002E-3</v>
      </c>
      <c r="H58" s="1" t="s">
        <v>1965</v>
      </c>
      <c r="I58" s="1" t="s">
        <v>1973</v>
      </c>
    </row>
    <row r="59" spans="2:9" x14ac:dyDescent="0.35">
      <c r="B59" s="1">
        <v>57</v>
      </c>
      <c r="C59" s="1" t="s">
        <v>2177</v>
      </c>
      <c r="D59" s="1" t="s">
        <v>1903</v>
      </c>
      <c r="E59" s="1" t="s">
        <v>1964</v>
      </c>
      <c r="F59" s="1" t="s">
        <v>1884</v>
      </c>
      <c r="G59" s="3">
        <v>0</v>
      </c>
      <c r="H59" s="1" t="s">
        <v>1965</v>
      </c>
      <c r="I59" s="1" t="s">
        <v>1974</v>
      </c>
    </row>
    <row r="60" spans="2:9" x14ac:dyDescent="0.35">
      <c r="B60" s="1">
        <v>58</v>
      </c>
      <c r="C60" s="1" t="s">
        <v>2177</v>
      </c>
      <c r="D60" s="1" t="s">
        <v>1936</v>
      </c>
      <c r="E60" s="1" t="s">
        <v>1964</v>
      </c>
      <c r="F60" s="1" t="s">
        <v>1884</v>
      </c>
      <c r="G60" s="3">
        <v>2.8400000000000002E-2</v>
      </c>
      <c r="H60" s="1" t="s">
        <v>1965</v>
      </c>
      <c r="I60" s="1" t="s">
        <v>1975</v>
      </c>
    </row>
    <row r="61" spans="2:9" x14ac:dyDescent="0.35">
      <c r="B61" s="1">
        <v>59</v>
      </c>
      <c r="C61" s="1" t="s">
        <v>2177</v>
      </c>
      <c r="D61" s="1" t="s">
        <v>1939</v>
      </c>
      <c r="E61" s="1" t="s">
        <v>1964</v>
      </c>
      <c r="F61" s="1" t="s">
        <v>1884</v>
      </c>
      <c r="G61" s="3">
        <v>0.13400000000000001</v>
      </c>
      <c r="H61" s="1" t="s">
        <v>1965</v>
      </c>
      <c r="I61" s="1" t="s">
        <v>1976</v>
      </c>
    </row>
    <row r="62" spans="2:9" x14ac:dyDescent="0.35">
      <c r="B62" s="1">
        <v>60</v>
      </c>
      <c r="C62" s="1" t="s">
        <v>2177</v>
      </c>
      <c r="D62" s="1" t="s">
        <v>1908</v>
      </c>
      <c r="E62" s="1" t="s">
        <v>1964</v>
      </c>
      <c r="F62" s="1" t="s">
        <v>1884</v>
      </c>
      <c r="G62" s="3">
        <v>0.182</v>
      </c>
      <c r="H62" s="1" t="s">
        <v>1965</v>
      </c>
      <c r="I62" s="1" t="s">
        <v>1977</v>
      </c>
    </row>
    <row r="63" spans="2:9" x14ac:dyDescent="0.35">
      <c r="B63" s="1">
        <v>61</v>
      </c>
      <c r="C63" s="1" t="s">
        <v>2177</v>
      </c>
      <c r="D63" s="1" t="s">
        <v>1910</v>
      </c>
      <c r="E63" s="1" t="s">
        <v>1964</v>
      </c>
      <c r="F63" s="1" t="s">
        <v>1884</v>
      </c>
      <c r="G63" s="3">
        <v>0</v>
      </c>
      <c r="H63" s="1" t="s">
        <v>1965</v>
      </c>
      <c r="I63" s="1" t="s">
        <v>1978</v>
      </c>
    </row>
    <row r="64" spans="2:9" x14ac:dyDescent="0.35">
      <c r="B64" s="1">
        <v>62</v>
      </c>
      <c r="C64" s="1" t="s">
        <v>2177</v>
      </c>
      <c r="D64" s="1" t="s">
        <v>1912</v>
      </c>
      <c r="E64" s="1" t="s">
        <v>1964</v>
      </c>
      <c r="F64" s="1" t="s">
        <v>1884</v>
      </c>
      <c r="G64" s="3">
        <v>0</v>
      </c>
      <c r="H64" s="1" t="s">
        <v>1965</v>
      </c>
      <c r="I64" s="1" t="s">
        <v>1979</v>
      </c>
    </row>
    <row r="65" spans="2:9" x14ac:dyDescent="0.35">
      <c r="B65" s="1">
        <v>63</v>
      </c>
      <c r="C65" s="1" t="s">
        <v>2177</v>
      </c>
      <c r="D65" s="1" t="s">
        <v>1914</v>
      </c>
      <c r="E65" s="1" t="s">
        <v>1964</v>
      </c>
      <c r="F65" s="1" t="s">
        <v>1884</v>
      </c>
      <c r="G65" s="3">
        <v>1.07E-3</v>
      </c>
      <c r="H65" s="1" t="s">
        <v>1965</v>
      </c>
      <c r="I65" s="1" t="s">
        <v>1980</v>
      </c>
    </row>
    <row r="66" spans="2:9" x14ac:dyDescent="0.35">
      <c r="B66" s="1">
        <v>64</v>
      </c>
      <c r="C66" s="1" t="s">
        <v>2177</v>
      </c>
      <c r="D66" s="1" t="s">
        <v>1916</v>
      </c>
      <c r="E66" s="1" t="s">
        <v>1964</v>
      </c>
      <c r="F66" s="1" t="s">
        <v>1884</v>
      </c>
      <c r="G66" s="3">
        <v>0</v>
      </c>
      <c r="H66" s="1" t="s">
        <v>1965</v>
      </c>
      <c r="I66" s="1" t="s">
        <v>1981</v>
      </c>
    </row>
    <row r="67" spans="2:9" x14ac:dyDescent="0.35">
      <c r="B67" s="1">
        <v>65</v>
      </c>
      <c r="C67" s="1" t="s">
        <v>2177</v>
      </c>
      <c r="D67" s="1" t="s">
        <v>1918</v>
      </c>
      <c r="E67" s="1" t="s">
        <v>1964</v>
      </c>
      <c r="F67" s="1" t="s">
        <v>1884</v>
      </c>
      <c r="G67" s="3">
        <v>1.07E-3</v>
      </c>
      <c r="H67" s="1" t="s">
        <v>1965</v>
      </c>
      <c r="I67" s="1" t="s">
        <v>1982</v>
      </c>
    </row>
    <row r="68" spans="2:9" x14ac:dyDescent="0.35">
      <c r="B68" s="1">
        <v>66</v>
      </c>
      <c r="C68" s="1" t="s">
        <v>2177</v>
      </c>
      <c r="D68" s="1" t="s">
        <v>1920</v>
      </c>
      <c r="E68" s="1" t="s">
        <v>1964</v>
      </c>
      <c r="F68" s="1" t="s">
        <v>1884</v>
      </c>
      <c r="G68" s="3">
        <v>7.9500000000000001E-2</v>
      </c>
      <c r="H68" s="1" t="s">
        <v>1965</v>
      </c>
      <c r="I68" s="1" t="s">
        <v>1983</v>
      </c>
    </row>
    <row r="69" spans="2:9" x14ac:dyDescent="0.35">
      <c r="B69" s="1">
        <v>67</v>
      </c>
      <c r="C69" s="1" t="s">
        <v>2177</v>
      </c>
      <c r="D69" s="1" t="s">
        <v>1922</v>
      </c>
      <c r="E69" s="1" t="s">
        <v>1964</v>
      </c>
      <c r="F69" s="1" t="s">
        <v>1884</v>
      </c>
      <c r="G69" s="3">
        <v>0.182</v>
      </c>
      <c r="H69" s="1" t="s">
        <v>1965</v>
      </c>
      <c r="I69" s="1" t="s">
        <v>1984</v>
      </c>
    </row>
    <row r="70" spans="2:9" x14ac:dyDescent="0.35">
      <c r="B70" s="1">
        <v>68</v>
      </c>
      <c r="C70" s="1" t="s">
        <v>2177</v>
      </c>
      <c r="D70" s="1" t="s">
        <v>1924</v>
      </c>
      <c r="E70" s="1" t="s">
        <v>1964</v>
      </c>
      <c r="F70" s="1" t="s">
        <v>1884</v>
      </c>
      <c r="G70" s="3">
        <v>0</v>
      </c>
      <c r="H70" s="1" t="s">
        <v>1965</v>
      </c>
      <c r="I70" s="1" t="s">
        <v>1985</v>
      </c>
    </row>
    <row r="71" spans="2:9" x14ac:dyDescent="0.35">
      <c r="B71" s="1">
        <v>69</v>
      </c>
      <c r="C71" s="1" t="s">
        <v>2177</v>
      </c>
      <c r="D71" s="1" t="s">
        <v>1926</v>
      </c>
      <c r="E71" s="1" t="s">
        <v>1964</v>
      </c>
      <c r="F71" s="1" t="s">
        <v>1884</v>
      </c>
      <c r="G71" s="3">
        <v>0.14587113724567827</v>
      </c>
      <c r="H71" s="1" t="s">
        <v>1965</v>
      </c>
      <c r="I71" s="1" t="s">
        <v>1986</v>
      </c>
    </row>
    <row r="72" spans="2:9" x14ac:dyDescent="0.35">
      <c r="B72" s="1">
        <v>70</v>
      </c>
      <c r="C72" s="1" t="s">
        <v>2177</v>
      </c>
      <c r="D72" s="1" t="s">
        <v>1928</v>
      </c>
      <c r="E72" s="1" t="s">
        <v>1964</v>
      </c>
      <c r="F72" s="1" t="s">
        <v>1884</v>
      </c>
      <c r="G72" s="3">
        <v>9.7762662060523517E-2</v>
      </c>
      <c r="H72" s="1" t="s">
        <v>1965</v>
      </c>
      <c r="I72" s="1" t="s">
        <v>1987</v>
      </c>
    </row>
    <row r="73" spans="2:9" x14ac:dyDescent="0.35">
      <c r="B73" s="1">
        <v>71</v>
      </c>
      <c r="C73" s="1" t="s">
        <v>2177</v>
      </c>
      <c r="D73" s="1" t="s">
        <v>1930</v>
      </c>
      <c r="E73" s="1" t="s">
        <v>1964</v>
      </c>
      <c r="F73" s="1" t="s">
        <v>1884</v>
      </c>
      <c r="G73" s="3">
        <v>4.9384349288130187E-2</v>
      </c>
      <c r="H73" s="1" t="s">
        <v>1965</v>
      </c>
      <c r="I73" s="1" t="s">
        <v>1988</v>
      </c>
    </row>
    <row r="74" spans="2:9" x14ac:dyDescent="0.35">
      <c r="B74" s="1">
        <v>72</v>
      </c>
      <c r="C74" s="1" t="s">
        <v>2177</v>
      </c>
      <c r="D74" s="1" t="s">
        <v>1932</v>
      </c>
      <c r="E74" s="1" t="s">
        <v>1964</v>
      </c>
      <c r="F74" s="1" t="s">
        <v>1884</v>
      </c>
      <c r="G74" s="3">
        <v>5.3461538779947679E-2</v>
      </c>
      <c r="H74" s="1" t="s">
        <v>1965</v>
      </c>
      <c r="I74" s="1" t="s">
        <v>1989</v>
      </c>
    </row>
    <row r="75" spans="2:9" x14ac:dyDescent="0.35">
      <c r="B75" s="1">
        <v>73</v>
      </c>
      <c r="C75" s="1" t="s">
        <v>2177</v>
      </c>
      <c r="D75" s="1" t="s">
        <v>1941</v>
      </c>
      <c r="E75" s="1" t="s">
        <v>1964</v>
      </c>
      <c r="F75" s="1" t="s">
        <v>1884</v>
      </c>
      <c r="G75" s="3">
        <v>4.7621037038099397E-2</v>
      </c>
      <c r="H75" s="1" t="s">
        <v>1965</v>
      </c>
      <c r="I75" s="1" t="s">
        <v>1990</v>
      </c>
    </row>
    <row r="76" spans="2:9" x14ac:dyDescent="0.35">
      <c r="B76" s="1">
        <v>74</v>
      </c>
      <c r="C76" s="1" t="s">
        <v>2177</v>
      </c>
      <c r="D76" s="1" t="s">
        <v>1926</v>
      </c>
      <c r="E76" s="1" t="s">
        <v>1964</v>
      </c>
      <c r="F76" s="1" t="s">
        <v>1884</v>
      </c>
      <c r="G76" s="3">
        <v>2.8882485174644302E-3</v>
      </c>
      <c r="H76" s="1" t="s">
        <v>1991</v>
      </c>
      <c r="I76" s="1" t="s">
        <v>1986</v>
      </c>
    </row>
    <row r="77" spans="2:9" x14ac:dyDescent="0.35">
      <c r="B77" s="1">
        <v>75</v>
      </c>
      <c r="C77" s="1" t="s">
        <v>2177</v>
      </c>
      <c r="D77" s="1" t="s">
        <v>1928</v>
      </c>
      <c r="E77" s="1" t="s">
        <v>1964</v>
      </c>
      <c r="F77" s="1" t="s">
        <v>1884</v>
      </c>
      <c r="G77" s="3">
        <v>6.041732515340353E-3</v>
      </c>
      <c r="H77" s="1" t="s">
        <v>1991</v>
      </c>
      <c r="I77" s="1" t="s">
        <v>1987</v>
      </c>
    </row>
    <row r="78" spans="2:9" x14ac:dyDescent="0.35">
      <c r="B78" s="1">
        <v>76</v>
      </c>
      <c r="C78" s="1" t="s">
        <v>2177</v>
      </c>
      <c r="D78" s="1" t="s">
        <v>1930</v>
      </c>
      <c r="E78" s="1" t="s">
        <v>1964</v>
      </c>
      <c r="F78" s="1" t="s">
        <v>1884</v>
      </c>
      <c r="G78" s="3">
        <v>1.8568515332336951E-3</v>
      </c>
      <c r="H78" s="1" t="s">
        <v>1991</v>
      </c>
      <c r="I78" s="1" t="s">
        <v>1988</v>
      </c>
    </row>
    <row r="79" spans="2:9" x14ac:dyDescent="0.35">
      <c r="B79" s="1">
        <v>77</v>
      </c>
      <c r="C79" s="1" t="s">
        <v>2177</v>
      </c>
      <c r="D79" s="1" t="s">
        <v>1932</v>
      </c>
      <c r="E79" s="1" t="s">
        <v>1964</v>
      </c>
      <c r="F79" s="1" t="s">
        <v>1884</v>
      </c>
      <c r="G79" s="3">
        <v>2.19726924385585E-3</v>
      </c>
      <c r="H79" s="1" t="s">
        <v>1991</v>
      </c>
      <c r="I79" s="1" t="s">
        <v>1989</v>
      </c>
    </row>
    <row r="80" spans="2:9" x14ac:dyDescent="0.35">
      <c r="B80" s="1">
        <v>78</v>
      </c>
      <c r="C80" s="1" t="s">
        <v>2177</v>
      </c>
      <c r="D80" s="1" t="s">
        <v>1941</v>
      </c>
      <c r="E80" s="1" t="s">
        <v>1964</v>
      </c>
      <c r="F80" s="1" t="s">
        <v>1884</v>
      </c>
      <c r="G80" s="3">
        <v>3.8525418963822409E-4</v>
      </c>
      <c r="H80" s="1" t="s">
        <v>1991</v>
      </c>
      <c r="I80" s="1" t="s">
        <v>1990</v>
      </c>
    </row>
    <row r="81" spans="2:9" x14ac:dyDescent="0.35">
      <c r="B81" s="1">
        <v>79</v>
      </c>
      <c r="C81" s="1" t="s">
        <v>2177</v>
      </c>
      <c r="D81" s="1" t="s">
        <v>1883</v>
      </c>
      <c r="E81" s="1" t="s">
        <v>1964</v>
      </c>
      <c r="F81" s="1" t="s">
        <v>1937</v>
      </c>
      <c r="G81" s="3">
        <v>2.5999999999999999E-2</v>
      </c>
      <c r="H81" s="1" t="s">
        <v>1965</v>
      </c>
      <c r="I81" s="1" t="s">
        <v>1992</v>
      </c>
    </row>
    <row r="82" spans="2:9" x14ac:dyDescent="0.35">
      <c r="B82" s="1">
        <v>80</v>
      </c>
      <c r="C82" s="1" t="s">
        <v>2177</v>
      </c>
      <c r="D82" s="1" t="s">
        <v>1888</v>
      </c>
      <c r="E82" s="1" t="s">
        <v>1964</v>
      </c>
      <c r="F82" s="1" t="s">
        <v>1937</v>
      </c>
      <c r="G82" s="3">
        <v>1.2E-2</v>
      </c>
      <c r="H82" s="1" t="s">
        <v>1965</v>
      </c>
      <c r="I82" s="1" t="s">
        <v>1993</v>
      </c>
    </row>
    <row r="83" spans="2:9" x14ac:dyDescent="0.35">
      <c r="B83" s="1">
        <v>81</v>
      </c>
      <c r="C83" s="1" t="s">
        <v>2177</v>
      </c>
      <c r="D83" s="1" t="s">
        <v>1891</v>
      </c>
      <c r="E83" s="1" t="s">
        <v>1964</v>
      </c>
      <c r="F83" s="1" t="s">
        <v>1937</v>
      </c>
      <c r="G83" s="3">
        <v>1.0999999999999999E-2</v>
      </c>
      <c r="H83" s="1" t="s">
        <v>1965</v>
      </c>
      <c r="I83" s="1" t="s">
        <v>1994</v>
      </c>
    </row>
    <row r="84" spans="2:9" x14ac:dyDescent="0.35">
      <c r="B84" s="1">
        <v>82</v>
      </c>
      <c r="C84" s="1" t="s">
        <v>2177</v>
      </c>
      <c r="D84" s="1" t="s">
        <v>1893</v>
      </c>
      <c r="E84" s="1" t="s">
        <v>1964</v>
      </c>
      <c r="F84" s="1" t="s">
        <v>1937</v>
      </c>
      <c r="G84" s="3">
        <v>2.0479999999999998E-2</v>
      </c>
      <c r="H84" s="1" t="s">
        <v>1965</v>
      </c>
      <c r="I84" s="1" t="s">
        <v>1995</v>
      </c>
    </row>
    <row r="85" spans="2:9" x14ac:dyDescent="0.35">
      <c r="B85" s="1">
        <v>83</v>
      </c>
      <c r="C85" s="1" t="s">
        <v>2177</v>
      </c>
      <c r="D85" s="1" t="s">
        <v>1895</v>
      </c>
      <c r="E85" s="1" t="s">
        <v>1964</v>
      </c>
      <c r="F85" s="1" t="s">
        <v>1937</v>
      </c>
      <c r="G85" s="3">
        <v>2.0840000000000001E-2</v>
      </c>
      <c r="H85" s="1" t="s">
        <v>1965</v>
      </c>
      <c r="I85" s="1" t="s">
        <v>1996</v>
      </c>
    </row>
    <row r="86" spans="2:9" x14ac:dyDescent="0.35">
      <c r="B86" s="1">
        <v>84</v>
      </c>
      <c r="C86" s="1" t="s">
        <v>2177</v>
      </c>
      <c r="D86" s="1" t="s">
        <v>1897</v>
      </c>
      <c r="E86" s="1" t="s">
        <v>1964</v>
      </c>
      <c r="F86" s="1" t="s">
        <v>1937</v>
      </c>
      <c r="G86" s="3">
        <v>0.14900000000000002</v>
      </c>
      <c r="H86" s="1" t="s">
        <v>1965</v>
      </c>
      <c r="I86" s="1" t="s">
        <v>1997</v>
      </c>
    </row>
    <row r="87" spans="2:9" x14ac:dyDescent="0.35">
      <c r="B87" s="1">
        <v>85</v>
      </c>
      <c r="C87" s="1" t="s">
        <v>2177</v>
      </c>
      <c r="D87" s="1" t="s">
        <v>1899</v>
      </c>
      <c r="E87" s="1" t="s">
        <v>1964</v>
      </c>
      <c r="F87" s="1" t="s">
        <v>1937</v>
      </c>
      <c r="G87" s="3">
        <v>2.0999999999999998E-2</v>
      </c>
      <c r="H87" s="1" t="s">
        <v>1965</v>
      </c>
      <c r="I87" s="1" t="s">
        <v>1998</v>
      </c>
    </row>
    <row r="88" spans="2:9" x14ac:dyDescent="0.35">
      <c r="B88" s="1">
        <v>86</v>
      </c>
      <c r="C88" s="1" t="s">
        <v>2177</v>
      </c>
      <c r="D88" s="1" t="s">
        <v>1901</v>
      </c>
      <c r="E88" s="1" t="s">
        <v>1964</v>
      </c>
      <c r="F88" s="1" t="s">
        <v>1937</v>
      </c>
      <c r="G88" s="3">
        <v>1.4999999999999999E-2</v>
      </c>
      <c r="H88" s="1" t="s">
        <v>1965</v>
      </c>
      <c r="I88" s="1" t="s">
        <v>1999</v>
      </c>
    </row>
    <row r="89" spans="2:9" x14ac:dyDescent="0.35">
      <c r="B89" s="1">
        <v>87</v>
      </c>
      <c r="C89" s="1" t="s">
        <v>2177</v>
      </c>
      <c r="D89" s="1" t="s">
        <v>1903</v>
      </c>
      <c r="E89" s="1" t="s">
        <v>1964</v>
      </c>
      <c r="F89" s="1" t="s">
        <v>1937</v>
      </c>
      <c r="G89" s="3">
        <v>1.2999999999999999E-2</v>
      </c>
      <c r="H89" s="1" t="s">
        <v>1965</v>
      </c>
      <c r="I89" s="1" t="s">
        <v>2000</v>
      </c>
    </row>
    <row r="90" spans="2:9" x14ac:dyDescent="0.35">
      <c r="B90" s="1">
        <v>88</v>
      </c>
      <c r="C90" s="1" t="s">
        <v>2177</v>
      </c>
      <c r="D90" s="1" t="s">
        <v>1936</v>
      </c>
      <c r="E90" s="1" t="s">
        <v>1964</v>
      </c>
      <c r="F90" s="1" t="s">
        <v>1937</v>
      </c>
      <c r="G90" s="3">
        <v>3.7000000000000005E-2</v>
      </c>
      <c r="H90" s="1" t="s">
        <v>1965</v>
      </c>
      <c r="I90" s="1" t="s">
        <v>2001</v>
      </c>
    </row>
    <row r="91" spans="2:9" x14ac:dyDescent="0.35">
      <c r="B91" s="1">
        <v>89</v>
      </c>
      <c r="C91" s="1" t="s">
        <v>2177</v>
      </c>
      <c r="D91" s="1" t="s">
        <v>1939</v>
      </c>
      <c r="E91" s="1" t="s">
        <v>1964</v>
      </c>
      <c r="F91" s="1" t="s">
        <v>1937</v>
      </c>
      <c r="G91" s="3">
        <v>0.1426</v>
      </c>
      <c r="H91" s="1" t="s">
        <v>1965</v>
      </c>
      <c r="I91" s="1" t="s">
        <v>2002</v>
      </c>
    </row>
    <row r="92" spans="2:9" x14ac:dyDescent="0.35">
      <c r="B92" s="1">
        <v>90</v>
      </c>
      <c r="C92" s="1" t="s">
        <v>2177</v>
      </c>
      <c r="D92" s="1" t="s">
        <v>1908</v>
      </c>
      <c r="E92" s="1" t="s">
        <v>1964</v>
      </c>
      <c r="F92" s="1" t="s">
        <v>1937</v>
      </c>
      <c r="G92" s="3">
        <v>0.19</v>
      </c>
      <c r="H92" s="1" t="s">
        <v>1965</v>
      </c>
      <c r="I92" s="1" t="s">
        <v>2003</v>
      </c>
    </row>
    <row r="93" spans="2:9" x14ac:dyDescent="0.35">
      <c r="B93" s="1">
        <v>91</v>
      </c>
      <c r="C93" s="1" t="s">
        <v>2177</v>
      </c>
      <c r="D93" s="1" t="s">
        <v>1910</v>
      </c>
      <c r="E93" s="1" t="s">
        <v>1964</v>
      </c>
      <c r="F93" s="1" t="s">
        <v>1937</v>
      </c>
      <c r="G93" s="3">
        <v>7.0000000000000001E-3</v>
      </c>
      <c r="H93" s="1" t="s">
        <v>1965</v>
      </c>
      <c r="I93" s="1" t="s">
        <v>2004</v>
      </c>
    </row>
    <row r="94" spans="2:9" x14ac:dyDescent="0.35">
      <c r="B94" s="1">
        <v>92</v>
      </c>
      <c r="C94" s="1" t="s">
        <v>2177</v>
      </c>
      <c r="D94" s="1" t="s">
        <v>1912</v>
      </c>
      <c r="E94" s="1" t="s">
        <v>1964</v>
      </c>
      <c r="F94" s="1" t="s">
        <v>1937</v>
      </c>
      <c r="G94" s="3">
        <v>8.9999999999999993E-3</v>
      </c>
      <c r="H94" s="1" t="s">
        <v>1965</v>
      </c>
      <c r="I94" s="1" t="s">
        <v>2005</v>
      </c>
    </row>
    <row r="95" spans="2:9" x14ac:dyDescent="0.35">
      <c r="B95" s="1">
        <v>93</v>
      </c>
      <c r="C95" s="1" t="s">
        <v>2177</v>
      </c>
      <c r="D95" s="1" t="s">
        <v>1914</v>
      </c>
      <c r="E95" s="1" t="s">
        <v>1964</v>
      </c>
      <c r="F95" s="1" t="s">
        <v>1937</v>
      </c>
      <c r="G95" s="3">
        <v>9.9500000000000005E-3</v>
      </c>
      <c r="H95" s="1" t="s">
        <v>1965</v>
      </c>
      <c r="I95" s="1" t="s">
        <v>2006</v>
      </c>
    </row>
    <row r="96" spans="2:9" x14ac:dyDescent="0.35">
      <c r="B96" s="1">
        <v>94</v>
      </c>
      <c r="C96" s="1" t="s">
        <v>2177</v>
      </c>
      <c r="D96" s="1" t="s">
        <v>1916</v>
      </c>
      <c r="E96" s="1" t="s">
        <v>1964</v>
      </c>
      <c r="F96" s="1" t="s">
        <v>1937</v>
      </c>
      <c r="G96" s="3">
        <v>1.4999999999999999E-2</v>
      </c>
      <c r="H96" s="1" t="s">
        <v>1965</v>
      </c>
      <c r="I96" s="1" t="s">
        <v>2007</v>
      </c>
    </row>
    <row r="97" spans="2:9" x14ac:dyDescent="0.35">
      <c r="B97" s="1">
        <v>95</v>
      </c>
      <c r="C97" s="1" t="s">
        <v>2177</v>
      </c>
      <c r="D97" s="1" t="s">
        <v>1918</v>
      </c>
      <c r="E97" s="1" t="s">
        <v>1964</v>
      </c>
      <c r="F97" s="1" t="s">
        <v>1937</v>
      </c>
      <c r="G97" s="3">
        <v>7.8600000000000007E-3</v>
      </c>
      <c r="H97" s="1" t="s">
        <v>1965</v>
      </c>
      <c r="I97" s="1" t="s">
        <v>2008</v>
      </c>
    </row>
    <row r="98" spans="2:9" x14ac:dyDescent="0.35">
      <c r="B98" s="1">
        <v>96</v>
      </c>
      <c r="C98" s="1" t="s">
        <v>2177</v>
      </c>
      <c r="D98" s="1" t="s">
        <v>1920</v>
      </c>
      <c r="E98" s="1" t="s">
        <v>1964</v>
      </c>
      <c r="F98" s="1" t="s">
        <v>1937</v>
      </c>
      <c r="G98" s="3">
        <v>7.9500000000000001E-2</v>
      </c>
      <c r="H98" s="1" t="s">
        <v>1965</v>
      </c>
      <c r="I98" s="1" t="s">
        <v>2009</v>
      </c>
    </row>
    <row r="99" spans="2:9" x14ac:dyDescent="0.35">
      <c r="B99" s="1">
        <v>97</v>
      </c>
      <c r="C99" s="1" t="s">
        <v>2177</v>
      </c>
      <c r="D99" s="1" t="s">
        <v>1922</v>
      </c>
      <c r="E99" s="1" t="s">
        <v>1964</v>
      </c>
      <c r="F99" s="1" t="s">
        <v>1937</v>
      </c>
      <c r="G99" s="3">
        <v>0.19</v>
      </c>
      <c r="H99" s="1" t="s">
        <v>1965</v>
      </c>
      <c r="I99" s="1" t="s">
        <v>2010</v>
      </c>
    </row>
    <row r="100" spans="2:9" x14ac:dyDescent="0.35">
      <c r="B100" s="1">
        <v>98</v>
      </c>
      <c r="C100" s="1" t="s">
        <v>2177</v>
      </c>
      <c r="D100" s="1" t="s">
        <v>1924</v>
      </c>
      <c r="E100" s="1" t="s">
        <v>1964</v>
      </c>
      <c r="F100" s="1" t="s">
        <v>1937</v>
      </c>
      <c r="G100" s="3">
        <v>3.5000000000000003E-2</v>
      </c>
      <c r="H100" s="1" t="s">
        <v>1965</v>
      </c>
      <c r="I100" s="1" t="s">
        <v>2011</v>
      </c>
    </row>
    <row r="101" spans="2:9" x14ac:dyDescent="0.35">
      <c r="B101" s="1">
        <v>99</v>
      </c>
      <c r="C101" s="1" t="s">
        <v>2177</v>
      </c>
      <c r="D101" s="1" t="s">
        <v>1926</v>
      </c>
      <c r="E101" s="1" t="s">
        <v>1964</v>
      </c>
      <c r="F101" s="1" t="s">
        <v>1937</v>
      </c>
      <c r="G101" s="3">
        <v>0.16603475668471246</v>
      </c>
      <c r="H101" s="1" t="s">
        <v>1965</v>
      </c>
      <c r="I101" s="1" t="s">
        <v>2012</v>
      </c>
    </row>
    <row r="102" spans="2:9" x14ac:dyDescent="0.35">
      <c r="B102" s="1">
        <v>100</v>
      </c>
      <c r="C102" s="1" t="s">
        <v>2177</v>
      </c>
      <c r="D102" s="1" t="s">
        <v>1928</v>
      </c>
      <c r="E102" s="1" t="s">
        <v>1964</v>
      </c>
      <c r="F102" s="1" t="s">
        <v>1937</v>
      </c>
      <c r="G102" s="3">
        <v>0.11792628149955772</v>
      </c>
      <c r="H102" s="1" t="s">
        <v>1965</v>
      </c>
      <c r="I102" s="1" t="s">
        <v>2013</v>
      </c>
    </row>
    <row r="103" spans="2:9" x14ac:dyDescent="0.35">
      <c r="B103" s="1">
        <v>101</v>
      </c>
      <c r="C103" s="1" t="s">
        <v>2177</v>
      </c>
      <c r="D103" s="1" t="s">
        <v>1930</v>
      </c>
      <c r="E103" s="1" t="s">
        <v>1964</v>
      </c>
      <c r="F103" s="1" t="s">
        <v>1937</v>
      </c>
      <c r="G103" s="3">
        <v>6.9547968727164386E-2</v>
      </c>
      <c r="H103" s="1" t="s">
        <v>1965</v>
      </c>
      <c r="I103" s="1" t="s">
        <v>2014</v>
      </c>
    </row>
    <row r="104" spans="2:9" x14ac:dyDescent="0.35">
      <c r="B104" s="1">
        <v>102</v>
      </c>
      <c r="C104" s="1" t="s">
        <v>2177</v>
      </c>
      <c r="D104" s="1" t="s">
        <v>1932</v>
      </c>
      <c r="E104" s="1" t="s">
        <v>1964</v>
      </c>
      <c r="F104" s="1" t="s">
        <v>1937</v>
      </c>
      <c r="G104" s="3">
        <v>7.3625158218981884E-2</v>
      </c>
      <c r="H104" s="1" t="s">
        <v>1965</v>
      </c>
      <c r="I104" s="1" t="s">
        <v>2015</v>
      </c>
    </row>
    <row r="105" spans="2:9" x14ac:dyDescent="0.35">
      <c r="B105" s="1">
        <v>103</v>
      </c>
      <c r="C105" s="1" t="s">
        <v>2177</v>
      </c>
      <c r="D105" s="1" t="s">
        <v>1941</v>
      </c>
      <c r="E105" s="1" t="s">
        <v>1964</v>
      </c>
      <c r="F105" s="1" t="s">
        <v>1937</v>
      </c>
      <c r="G105" s="3">
        <v>6.4370050960263797E-2</v>
      </c>
      <c r="H105" s="1" t="s">
        <v>1965</v>
      </c>
      <c r="I105" s="1" t="s">
        <v>2016</v>
      </c>
    </row>
    <row r="106" spans="2:9" x14ac:dyDescent="0.35">
      <c r="B106" s="1">
        <v>104</v>
      </c>
      <c r="C106" s="1" t="s">
        <v>2177</v>
      </c>
      <c r="D106" s="1" t="s">
        <v>1926</v>
      </c>
      <c r="E106" s="1" t="s">
        <v>1964</v>
      </c>
      <c r="F106" s="1" t="s">
        <v>1937</v>
      </c>
      <c r="G106" s="3">
        <v>3.2874881823573084E-3</v>
      </c>
      <c r="H106" s="1" t="s">
        <v>1991</v>
      </c>
      <c r="I106" s="1" t="s">
        <v>2012</v>
      </c>
    </row>
    <row r="107" spans="2:9" x14ac:dyDescent="0.35">
      <c r="B107" s="1">
        <v>105</v>
      </c>
      <c r="C107" s="1" t="s">
        <v>2177</v>
      </c>
      <c r="D107" s="1" t="s">
        <v>1928</v>
      </c>
      <c r="E107" s="1" t="s">
        <v>1964</v>
      </c>
      <c r="F107" s="1" t="s">
        <v>1937</v>
      </c>
      <c r="G107" s="3">
        <v>7.2878441966726729E-3</v>
      </c>
      <c r="H107" s="1" t="s">
        <v>1991</v>
      </c>
      <c r="I107" s="1" t="s">
        <v>2013</v>
      </c>
    </row>
    <row r="108" spans="2:9" x14ac:dyDescent="0.35">
      <c r="B108" s="1">
        <v>106</v>
      </c>
      <c r="C108" s="1" t="s">
        <v>2177</v>
      </c>
      <c r="D108" s="1" t="s">
        <v>1930</v>
      </c>
      <c r="E108" s="1" t="s">
        <v>1964</v>
      </c>
      <c r="F108" s="1" t="s">
        <v>1937</v>
      </c>
      <c r="G108" s="3">
        <v>2.6150036241413821E-3</v>
      </c>
      <c r="H108" s="1" t="s">
        <v>1991</v>
      </c>
      <c r="I108" s="1" t="s">
        <v>2014</v>
      </c>
    </row>
    <row r="109" spans="2:9" x14ac:dyDescent="0.35">
      <c r="B109" s="1">
        <v>107</v>
      </c>
      <c r="C109" s="1" t="s">
        <v>2177</v>
      </c>
      <c r="D109" s="1" t="s">
        <v>1932</v>
      </c>
      <c r="E109" s="1" t="s">
        <v>1964</v>
      </c>
      <c r="F109" s="1" t="s">
        <v>1937</v>
      </c>
      <c r="G109" s="3">
        <v>3.025994002800157E-3</v>
      </c>
      <c r="H109" s="1" t="s">
        <v>1991</v>
      </c>
      <c r="I109" s="1" t="s">
        <v>2015</v>
      </c>
    </row>
    <row r="110" spans="2:9" x14ac:dyDescent="0.35">
      <c r="B110" s="1">
        <v>108</v>
      </c>
      <c r="C110" s="1" t="s">
        <v>2177</v>
      </c>
      <c r="D110" s="1" t="s">
        <v>1941</v>
      </c>
      <c r="E110" s="1" t="s">
        <v>1964</v>
      </c>
      <c r="F110" s="1" t="s">
        <v>1937</v>
      </c>
      <c r="G110" s="3">
        <v>5.2075371226853408E-4</v>
      </c>
      <c r="H110" s="1" t="s">
        <v>1991</v>
      </c>
      <c r="I110" s="1" t="s">
        <v>2016</v>
      </c>
    </row>
    <row r="111" spans="2:9" x14ac:dyDescent="0.35">
      <c r="B111" s="1">
        <v>109</v>
      </c>
      <c r="C111" s="1" t="s">
        <v>2175</v>
      </c>
      <c r="D111" s="1" t="s">
        <v>2017</v>
      </c>
      <c r="G111" s="3">
        <v>16.37</v>
      </c>
      <c r="H111" s="1" t="s">
        <v>2018</v>
      </c>
      <c r="I111" s="1" t="s">
        <v>2019</v>
      </c>
    </row>
    <row r="112" spans="2:9" x14ac:dyDescent="0.35">
      <c r="B112" s="1">
        <v>110</v>
      </c>
      <c r="C112" s="1" t="s">
        <v>2175</v>
      </c>
      <c r="D112" s="1" t="s">
        <v>2020</v>
      </c>
      <c r="G112" s="3">
        <v>7.81</v>
      </c>
      <c r="H112" s="1" t="s">
        <v>2018</v>
      </c>
      <c r="I112" s="1" t="s">
        <v>2021</v>
      </c>
    </row>
  </sheetData>
  <phoneticPr fontId="4"/>
  <pageMargins left="0.7" right="0.7" top="0.75" bottom="0.75" header="0.3" footer="0.3"/>
  <tableParts count="1">
    <tablePart r:id="rId1"/>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A668E-736F-43B7-AB5B-EC4EB88F4E41}">
  <sheetPr codeName="Sheet24"/>
  <dimension ref="B2:M22"/>
  <sheetViews>
    <sheetView showGridLines="0" zoomScale="85" zoomScaleNormal="85" workbookViewId="0">
      <selection activeCell="F22" sqref="E22:F22"/>
    </sheetView>
  </sheetViews>
  <sheetFormatPr defaultColWidth="8.78515625" defaultRowHeight="15" x14ac:dyDescent="0.35"/>
  <cols>
    <col min="1" max="1" width="2.5703125" style="1" customWidth="1"/>
    <col min="2" max="2" width="8.78515625" style="1"/>
    <col min="3" max="3" width="28.78515625" style="1" customWidth="1"/>
    <col min="4" max="4" width="23.640625" style="1" bestFit="1" customWidth="1"/>
    <col min="5" max="5" width="18.2109375" style="1" customWidth="1"/>
    <col min="6" max="6" width="14.78515625" style="1" bestFit="1" customWidth="1"/>
    <col min="7" max="7" width="12.640625" style="1" bestFit="1" customWidth="1"/>
    <col min="8" max="8" width="76.2109375" style="1" bestFit="1" customWidth="1"/>
    <col min="9" max="9" width="8.78515625" style="1"/>
    <col min="10" max="10" width="20.640625" style="1" bestFit="1" customWidth="1"/>
    <col min="11" max="16384" width="8.78515625" style="1"/>
  </cols>
  <sheetData>
    <row r="2" spans="2:13" x14ac:dyDescent="0.35">
      <c r="B2" s="2" t="s">
        <v>298</v>
      </c>
      <c r="C2" s="2" t="s">
        <v>1830</v>
      </c>
      <c r="D2" s="2" t="s">
        <v>150</v>
      </c>
      <c r="E2" s="2" t="s">
        <v>10</v>
      </c>
      <c r="F2" s="2" t="s">
        <v>147</v>
      </c>
      <c r="G2" s="2" t="s">
        <v>167</v>
      </c>
      <c r="H2" s="2" t="s">
        <v>149</v>
      </c>
      <c r="J2" s="1" t="s">
        <v>2022</v>
      </c>
      <c r="K2" s="1" t="s">
        <v>2023</v>
      </c>
      <c r="L2" s="1" t="s">
        <v>2024</v>
      </c>
      <c r="M2" s="1" t="s">
        <v>2025</v>
      </c>
    </row>
    <row r="3" spans="2:13" x14ac:dyDescent="0.35">
      <c r="B3" s="1">
        <v>1</v>
      </c>
      <c r="C3" s="1" t="s">
        <v>2026</v>
      </c>
      <c r="D3" s="1" t="s">
        <v>2027</v>
      </c>
      <c r="E3" s="1" t="s">
        <v>2028</v>
      </c>
      <c r="F3" s="3">
        <v>5.2502624888842023E-6</v>
      </c>
      <c r="G3" s="1" t="s">
        <v>2029</v>
      </c>
      <c r="H3" s="1" t="s">
        <v>2030</v>
      </c>
      <c r="J3" s="1" t="s">
        <v>2027</v>
      </c>
      <c r="K3" s="1" t="s">
        <v>2031</v>
      </c>
      <c r="L3" s="1" t="s">
        <v>2032</v>
      </c>
      <c r="M3" s="1" t="s">
        <v>2033</v>
      </c>
    </row>
    <row r="4" spans="2:13" x14ac:dyDescent="0.35">
      <c r="B4" s="1">
        <v>2</v>
      </c>
      <c r="C4" s="1" t="s">
        <v>2026</v>
      </c>
      <c r="D4" s="1" t="s">
        <v>2034</v>
      </c>
      <c r="E4" s="1" t="s">
        <v>2028</v>
      </c>
      <c r="F4" s="3">
        <v>7.09572349270574E-6</v>
      </c>
      <c r="G4" s="1" t="s">
        <v>2029</v>
      </c>
      <c r="H4" s="1" t="s">
        <v>2035</v>
      </c>
      <c r="J4" s="1" t="s">
        <v>2034</v>
      </c>
      <c r="M4" s="1" t="s">
        <v>2036</v>
      </c>
    </row>
    <row r="5" spans="2:13" x14ac:dyDescent="0.35">
      <c r="B5" s="1">
        <v>3</v>
      </c>
      <c r="C5" s="1" t="s">
        <v>2026</v>
      </c>
      <c r="D5" s="1" t="s">
        <v>1838</v>
      </c>
      <c r="E5" s="1" t="s">
        <v>2028</v>
      </c>
      <c r="F5" s="3">
        <v>1.8537770173677805E-6</v>
      </c>
      <c r="G5" s="1" t="s">
        <v>2029</v>
      </c>
      <c r="H5" s="1" t="s">
        <v>2037</v>
      </c>
      <c r="J5" s="1" t="s">
        <v>1838</v>
      </c>
      <c r="M5" s="1" t="s">
        <v>2038</v>
      </c>
    </row>
    <row r="6" spans="2:13" x14ac:dyDescent="0.35">
      <c r="B6" s="1">
        <v>4</v>
      </c>
      <c r="C6" s="1" t="s">
        <v>2026</v>
      </c>
      <c r="D6" s="1" t="s">
        <v>1832</v>
      </c>
      <c r="E6" s="1" t="s">
        <v>2028</v>
      </c>
      <c r="F6" s="3">
        <v>5.019013032516174E-5</v>
      </c>
      <c r="G6" s="1" t="s">
        <v>2029</v>
      </c>
      <c r="H6" s="1" t="s">
        <v>2039</v>
      </c>
      <c r="J6" s="1" t="s">
        <v>1832</v>
      </c>
      <c r="M6" s="1" t="s">
        <v>2040</v>
      </c>
    </row>
    <row r="7" spans="2:13" x14ac:dyDescent="0.35">
      <c r="B7" s="1">
        <v>5</v>
      </c>
      <c r="C7" s="1" t="s">
        <v>2026</v>
      </c>
      <c r="D7" s="1" t="s">
        <v>2041</v>
      </c>
      <c r="E7" s="1" t="s">
        <v>2028</v>
      </c>
      <c r="F7" s="3">
        <v>4.7108581193812117E-6</v>
      </c>
      <c r="G7" s="1" t="s">
        <v>2029</v>
      </c>
      <c r="H7" s="1" t="s">
        <v>2042</v>
      </c>
      <c r="J7" s="1" t="s">
        <v>921</v>
      </c>
    </row>
    <row r="8" spans="2:13" x14ac:dyDescent="0.35">
      <c r="B8" s="1">
        <v>6</v>
      </c>
      <c r="C8" s="1" t="s">
        <v>2026</v>
      </c>
      <c r="D8" s="1" t="s">
        <v>2043</v>
      </c>
      <c r="E8" s="1" t="s">
        <v>2028</v>
      </c>
      <c r="F8" s="3">
        <v>3.3130096165966886E-6</v>
      </c>
      <c r="G8" s="1" t="s">
        <v>2029</v>
      </c>
      <c r="H8" s="1" t="s">
        <v>2044</v>
      </c>
      <c r="J8" s="1" t="s">
        <v>2045</v>
      </c>
    </row>
    <row r="9" spans="2:13" x14ac:dyDescent="0.35">
      <c r="B9" s="1">
        <v>7</v>
      </c>
      <c r="C9" s="1" t="s">
        <v>2026</v>
      </c>
      <c r="D9" s="1" t="s">
        <v>2046</v>
      </c>
      <c r="E9" s="1" t="s">
        <v>2028</v>
      </c>
      <c r="F9" s="32">
        <f>D20</f>
        <v>1.2917516722710364E-5</v>
      </c>
      <c r="G9" s="1" t="s">
        <v>2029</v>
      </c>
      <c r="H9" s="1" t="s">
        <v>2047</v>
      </c>
      <c r="J9" s="1" t="s">
        <v>2046</v>
      </c>
    </row>
    <row r="10" spans="2:13" x14ac:dyDescent="0.35">
      <c r="B10" s="1">
        <v>8</v>
      </c>
      <c r="C10" s="1" t="s">
        <v>2048</v>
      </c>
      <c r="D10" s="1" t="s">
        <v>2031</v>
      </c>
      <c r="E10" s="1" t="s">
        <v>2049</v>
      </c>
      <c r="F10" s="3">
        <v>3.1532237991170005E-2</v>
      </c>
      <c r="G10" s="1" t="s">
        <v>2050</v>
      </c>
      <c r="H10" s="1" t="s">
        <v>2051</v>
      </c>
    </row>
    <row r="11" spans="2:13" x14ac:dyDescent="0.35">
      <c r="B11" s="1">
        <v>9</v>
      </c>
      <c r="C11" s="1" t="s">
        <v>2052</v>
      </c>
      <c r="D11" s="1" t="s">
        <v>2032</v>
      </c>
      <c r="E11" s="1" t="s">
        <v>2053</v>
      </c>
      <c r="F11" s="3">
        <v>0.13037342655214501</v>
      </c>
      <c r="G11" s="1" t="s">
        <v>2054</v>
      </c>
      <c r="H11" s="1" t="s">
        <v>2055</v>
      </c>
    </row>
    <row r="12" spans="2:13" x14ac:dyDescent="0.35">
      <c r="B12" s="1">
        <v>10</v>
      </c>
      <c r="C12" s="1" t="s">
        <v>2056</v>
      </c>
      <c r="D12" s="1" t="s">
        <v>2033</v>
      </c>
      <c r="E12" s="1" t="s">
        <v>2053</v>
      </c>
      <c r="F12" s="3">
        <v>2.9575291923304957E-2</v>
      </c>
      <c r="G12" s="1" t="s">
        <v>2057</v>
      </c>
      <c r="H12" s="1" t="s">
        <v>2058</v>
      </c>
    </row>
    <row r="13" spans="2:13" x14ac:dyDescent="0.35">
      <c r="B13" s="1">
        <v>11</v>
      </c>
      <c r="C13" s="1" t="s">
        <v>2056</v>
      </c>
      <c r="D13" s="1" t="s">
        <v>2036</v>
      </c>
      <c r="E13" s="1" t="s">
        <v>2053</v>
      </c>
      <c r="F13" s="3">
        <v>3.0132574555455875E-2</v>
      </c>
      <c r="G13" s="1" t="s">
        <v>2057</v>
      </c>
      <c r="H13" s="1" t="s">
        <v>2059</v>
      </c>
    </row>
    <row r="14" spans="2:13" x14ac:dyDescent="0.35">
      <c r="B14" s="1">
        <v>12</v>
      </c>
      <c r="C14" s="1" t="s">
        <v>2056</v>
      </c>
      <c r="D14" s="1" t="s">
        <v>2038</v>
      </c>
      <c r="E14" s="1" t="s">
        <v>2053</v>
      </c>
      <c r="F14" s="3">
        <v>2.7283785532595323E-2</v>
      </c>
      <c r="G14" s="1" t="s">
        <v>2057</v>
      </c>
      <c r="H14" s="1" t="s">
        <v>2060</v>
      </c>
    </row>
    <row r="15" spans="2:13" x14ac:dyDescent="0.35">
      <c r="B15" s="1">
        <v>12</v>
      </c>
      <c r="C15" s="1" t="s">
        <v>2056</v>
      </c>
      <c r="D15" s="1" t="s">
        <v>2040</v>
      </c>
      <c r="E15" s="1" t="s">
        <v>2053</v>
      </c>
      <c r="F15" s="3">
        <v>4.5192481624193655E-2</v>
      </c>
      <c r="G15" s="1" t="s">
        <v>2057</v>
      </c>
      <c r="H15" s="1" t="s">
        <v>2061</v>
      </c>
    </row>
    <row r="18" spans="3:6" x14ac:dyDescent="0.35">
      <c r="C18" s="1" t="s">
        <v>2062</v>
      </c>
    </row>
    <row r="19" spans="3:6" x14ac:dyDescent="0.35">
      <c r="D19" s="1" t="s">
        <v>2063</v>
      </c>
      <c r="E19" s="1" t="s">
        <v>149</v>
      </c>
    </row>
    <row r="20" spans="3:6" x14ac:dyDescent="0.35">
      <c r="C20" s="1" t="s">
        <v>2064</v>
      </c>
      <c r="D20" s="1">
        <f>D21/D22</f>
        <v>1.2917516722710364E-5</v>
      </c>
    </row>
    <row r="21" spans="3:6" x14ac:dyDescent="0.35">
      <c r="C21" s="1" t="s">
        <v>2065</v>
      </c>
      <c r="D21" s="32">
        <f>_xlfn.XLOOKUP("ガソリン",テーブル9[係数名],テーブル9[数値])</f>
        <v>2.2901266666666702E-3</v>
      </c>
      <c r="E21" s="33" t="s">
        <v>197</v>
      </c>
    </row>
    <row r="22" spans="3:6" x14ac:dyDescent="0.35">
      <c r="C22" s="1" t="s">
        <v>2066</v>
      </c>
      <c r="D22" s="32">
        <f>_xlfn.XLOOKUP("ガソリン単価",テーブル9[係数名],テーブル9[数値])</f>
        <v>177.28846153846155</v>
      </c>
      <c r="E22" s="1" t="s">
        <v>2067</v>
      </c>
      <c r="F22" s="1" t="s">
        <v>2068</v>
      </c>
    </row>
  </sheetData>
  <phoneticPr fontId="4"/>
  <pageMargins left="0.7" right="0.7" top="0.75" bottom="0.75" header="0.3" footer="0.3"/>
  <tableParts count="1">
    <tablePart r:id="rId1"/>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E4FDF-F689-4584-8635-0584F1C2D121}">
  <sheetPr codeName="Sheet27"/>
  <dimension ref="B2:J26"/>
  <sheetViews>
    <sheetView showGridLines="0" zoomScale="85" zoomScaleNormal="85" workbookViewId="0"/>
  </sheetViews>
  <sheetFormatPr defaultColWidth="8.78515625" defaultRowHeight="15" x14ac:dyDescent="0.35"/>
  <cols>
    <col min="1" max="1" width="2.5703125" style="1" customWidth="1"/>
    <col min="2" max="2" width="8.78515625" style="1"/>
    <col min="3" max="3" width="13.78515625" style="1" bestFit="1" customWidth="1"/>
    <col min="4" max="4" width="18.2109375" style="1" bestFit="1" customWidth="1"/>
    <col min="5" max="5" width="13.2109375" style="1" bestFit="1" customWidth="1"/>
    <col min="6" max="6" width="12.640625" style="1" bestFit="1" customWidth="1"/>
    <col min="7" max="7" width="76.2109375" style="1" bestFit="1" customWidth="1"/>
    <col min="8" max="16384" width="8.78515625" style="1"/>
  </cols>
  <sheetData>
    <row r="2" spans="2:10" x14ac:dyDescent="0.35">
      <c r="B2" s="2" t="s">
        <v>298</v>
      </c>
      <c r="C2" s="2" t="s">
        <v>1830</v>
      </c>
      <c r="D2" s="2" t="s">
        <v>150</v>
      </c>
      <c r="E2" s="2" t="s">
        <v>147</v>
      </c>
      <c r="F2" s="2" t="s">
        <v>167</v>
      </c>
      <c r="G2" s="2" t="s">
        <v>149</v>
      </c>
      <c r="I2" s="1" t="s">
        <v>2069</v>
      </c>
      <c r="J2" s="1" t="s">
        <v>2070</v>
      </c>
    </row>
    <row r="3" spans="2:10" x14ac:dyDescent="0.35">
      <c r="B3" s="1">
        <v>1</v>
      </c>
      <c r="C3" s="1" t="s">
        <v>2026</v>
      </c>
      <c r="D3" s="1" t="s">
        <v>2027</v>
      </c>
      <c r="E3" s="34">
        <v>5.2502624888842023E-6</v>
      </c>
      <c r="F3" s="1" t="s">
        <v>2029</v>
      </c>
      <c r="G3" s="1" t="s">
        <v>2030</v>
      </c>
      <c r="I3" s="1" t="s">
        <v>2071</v>
      </c>
      <c r="J3" s="1" t="s">
        <v>2072</v>
      </c>
    </row>
    <row r="4" spans="2:10" x14ac:dyDescent="0.35">
      <c r="B4" s="1">
        <v>2</v>
      </c>
      <c r="C4" s="1" t="s">
        <v>2026</v>
      </c>
      <c r="D4" s="1" t="s">
        <v>2034</v>
      </c>
      <c r="E4" s="34">
        <v>7.09572349270574E-6</v>
      </c>
      <c r="F4" s="1" t="s">
        <v>2029</v>
      </c>
      <c r="G4" s="1" t="s">
        <v>2035</v>
      </c>
      <c r="I4" s="1" t="s">
        <v>2073</v>
      </c>
      <c r="J4" s="1" t="s">
        <v>2074</v>
      </c>
    </row>
    <row r="5" spans="2:10" x14ac:dyDescent="0.35">
      <c r="B5" s="1">
        <v>3</v>
      </c>
      <c r="C5" s="1" t="s">
        <v>2026</v>
      </c>
      <c r="D5" s="1" t="s">
        <v>1838</v>
      </c>
      <c r="E5" s="34">
        <v>1.8537770173677805E-6</v>
      </c>
      <c r="F5" s="1" t="s">
        <v>2029</v>
      </c>
      <c r="G5" s="1" t="s">
        <v>2037</v>
      </c>
      <c r="I5" s="1" t="s">
        <v>2075</v>
      </c>
      <c r="J5" s="1" t="s">
        <v>2076</v>
      </c>
    </row>
    <row r="6" spans="2:10" x14ac:dyDescent="0.35">
      <c r="B6" s="1">
        <v>4</v>
      </c>
      <c r="C6" s="1" t="s">
        <v>2026</v>
      </c>
      <c r="D6" s="1" t="s">
        <v>1832</v>
      </c>
      <c r="E6" s="34">
        <v>5.019013032516174E-5</v>
      </c>
      <c r="F6" s="1" t="s">
        <v>2029</v>
      </c>
      <c r="G6" s="1" t="s">
        <v>2039</v>
      </c>
      <c r="I6" s="1" t="s">
        <v>2077</v>
      </c>
      <c r="J6" s="1" t="s">
        <v>2078</v>
      </c>
    </row>
    <row r="7" spans="2:10" x14ac:dyDescent="0.35">
      <c r="B7" s="1">
        <v>5</v>
      </c>
      <c r="C7" s="1" t="s">
        <v>2026</v>
      </c>
      <c r="D7" s="1" t="s">
        <v>2041</v>
      </c>
      <c r="E7" s="34">
        <v>4.7108581193812117E-6</v>
      </c>
      <c r="F7" s="1" t="s">
        <v>2029</v>
      </c>
      <c r="G7" s="1" t="s">
        <v>2042</v>
      </c>
      <c r="I7" s="1" t="s">
        <v>921</v>
      </c>
      <c r="J7" s="1" t="s">
        <v>2079</v>
      </c>
    </row>
    <row r="8" spans="2:10" x14ac:dyDescent="0.35">
      <c r="B8" s="1">
        <v>6</v>
      </c>
      <c r="C8" s="1" t="s">
        <v>2026</v>
      </c>
      <c r="D8" s="1" t="s">
        <v>2043</v>
      </c>
      <c r="E8" s="34">
        <v>3.3130096165966886E-6</v>
      </c>
      <c r="F8" s="1" t="s">
        <v>2029</v>
      </c>
      <c r="G8" s="1" t="s">
        <v>2044</v>
      </c>
      <c r="I8" s="1" t="s">
        <v>2045</v>
      </c>
      <c r="J8" s="1" t="s">
        <v>2080</v>
      </c>
    </row>
    <row r="9" spans="2:10" x14ac:dyDescent="0.35">
      <c r="B9" s="1">
        <v>7</v>
      </c>
      <c r="C9" s="1" t="s">
        <v>2026</v>
      </c>
      <c r="D9" s="1" t="s">
        <v>2046</v>
      </c>
      <c r="E9" s="32">
        <f>D24</f>
        <v>1.2917516722710364E-5</v>
      </c>
      <c r="F9" s="1" t="s">
        <v>2029</v>
      </c>
      <c r="G9" s="1" t="s">
        <v>2047</v>
      </c>
      <c r="I9" s="1" t="s">
        <v>2046</v>
      </c>
      <c r="J9" s="1" t="s">
        <v>2081</v>
      </c>
    </row>
    <row r="10" spans="2:10" x14ac:dyDescent="0.35">
      <c r="B10" s="1">
        <v>8</v>
      </c>
      <c r="C10" s="1" t="s">
        <v>2052</v>
      </c>
      <c r="D10" s="1" t="s">
        <v>2082</v>
      </c>
      <c r="E10" s="34">
        <v>9.847206432602733E-4</v>
      </c>
      <c r="F10" s="1" t="s">
        <v>2057</v>
      </c>
      <c r="G10" s="1" t="s">
        <v>2083</v>
      </c>
      <c r="J10" s="1" t="s">
        <v>2084</v>
      </c>
    </row>
    <row r="11" spans="2:10" x14ac:dyDescent="0.35">
      <c r="B11" s="1">
        <v>9</v>
      </c>
      <c r="C11" s="1" t="s">
        <v>2052</v>
      </c>
      <c r="D11" s="1" t="s">
        <v>2085</v>
      </c>
      <c r="E11" s="34">
        <v>1.5422425080449925E-3</v>
      </c>
      <c r="F11" s="1" t="s">
        <v>2057</v>
      </c>
      <c r="G11" s="1" t="s">
        <v>2086</v>
      </c>
      <c r="J11" s="1" t="s">
        <v>2087</v>
      </c>
    </row>
    <row r="12" spans="2:10" x14ac:dyDescent="0.35">
      <c r="B12" s="1">
        <v>10</v>
      </c>
      <c r="C12" s="1" t="s">
        <v>2052</v>
      </c>
      <c r="D12" s="1" t="s">
        <v>2088</v>
      </c>
      <c r="E12" s="34">
        <v>1.8385152093911164E-3</v>
      </c>
      <c r="F12" s="1" t="s">
        <v>2057</v>
      </c>
      <c r="G12" s="1" t="s">
        <v>2089</v>
      </c>
      <c r="J12" s="1" t="s">
        <v>2090</v>
      </c>
    </row>
    <row r="13" spans="2:10" x14ac:dyDescent="0.35">
      <c r="B13" s="1">
        <v>11</v>
      </c>
      <c r="C13" s="1" t="s">
        <v>2052</v>
      </c>
      <c r="D13" s="1" t="s">
        <v>2091</v>
      </c>
      <c r="E13" s="34">
        <v>1.5936341793834272E-3</v>
      </c>
      <c r="F13" s="1" t="s">
        <v>2057</v>
      </c>
      <c r="G13" s="1" t="s">
        <v>2092</v>
      </c>
    </row>
    <row r="14" spans="2:10" x14ac:dyDescent="0.35">
      <c r="B14" s="1">
        <v>12</v>
      </c>
      <c r="C14" s="1" t="s">
        <v>2052</v>
      </c>
      <c r="D14" s="1" t="s">
        <v>2093</v>
      </c>
      <c r="E14" s="34">
        <v>1.5690994206355095E-3</v>
      </c>
      <c r="F14" s="1" t="s">
        <v>2057</v>
      </c>
      <c r="G14" s="1" t="s">
        <v>2094</v>
      </c>
    </row>
    <row r="15" spans="2:10" x14ac:dyDescent="0.35">
      <c r="B15" s="1">
        <v>13</v>
      </c>
      <c r="C15" s="1" t="s">
        <v>2052</v>
      </c>
      <c r="D15" s="1" t="s">
        <v>2095</v>
      </c>
      <c r="E15" s="34">
        <v>1.2198719100565303E-3</v>
      </c>
      <c r="F15" s="1" t="s">
        <v>2057</v>
      </c>
      <c r="G15" s="1" t="s">
        <v>2096</v>
      </c>
    </row>
    <row r="16" spans="2:10" x14ac:dyDescent="0.35">
      <c r="B16" s="1">
        <v>14</v>
      </c>
      <c r="C16" s="1" t="s">
        <v>2052</v>
      </c>
      <c r="D16" s="1" t="s">
        <v>2097</v>
      </c>
      <c r="E16" s="34">
        <v>1.8916836359239779E-3</v>
      </c>
      <c r="F16" s="1" t="s">
        <v>2057</v>
      </c>
      <c r="G16" s="1" t="s">
        <v>2098</v>
      </c>
    </row>
    <row r="17" spans="2:7" x14ac:dyDescent="0.35">
      <c r="B17" s="1">
        <v>15</v>
      </c>
      <c r="C17" s="1" t="s">
        <v>2052</v>
      </c>
      <c r="D17" s="1" t="s">
        <v>2099</v>
      </c>
      <c r="E17" s="34">
        <v>1.9170204647957682E-3</v>
      </c>
      <c r="F17" s="1" t="s">
        <v>2057</v>
      </c>
      <c r="G17" s="1" t="s">
        <v>2100</v>
      </c>
    </row>
    <row r="18" spans="2:7" x14ac:dyDescent="0.35">
      <c r="B18" s="1">
        <v>16</v>
      </c>
      <c r="C18" s="1" t="s">
        <v>2052</v>
      </c>
      <c r="D18" s="1" t="s">
        <v>2101</v>
      </c>
      <c r="E18" s="34">
        <v>1.8107198102248914E-3</v>
      </c>
      <c r="F18" s="1" t="s">
        <v>2057</v>
      </c>
      <c r="G18" s="1" t="s">
        <v>2102</v>
      </c>
    </row>
    <row r="19" spans="2:7" x14ac:dyDescent="0.35">
      <c r="B19" s="1">
        <v>17</v>
      </c>
      <c r="C19" s="1" t="s">
        <v>2052</v>
      </c>
      <c r="D19" s="1" t="s">
        <v>2103</v>
      </c>
      <c r="E19" s="34">
        <v>1.8379272548453484E-3</v>
      </c>
      <c r="F19" s="1" t="s">
        <v>2057</v>
      </c>
      <c r="G19" s="1" t="s">
        <v>2104</v>
      </c>
    </row>
    <row r="22" spans="2:7" x14ac:dyDescent="0.35">
      <c r="C22" s="1" t="s">
        <v>2062</v>
      </c>
    </row>
    <row r="23" spans="2:7" x14ac:dyDescent="0.35">
      <c r="D23" s="1" t="s">
        <v>2063</v>
      </c>
      <c r="E23" s="1" t="s">
        <v>149</v>
      </c>
    </row>
    <row r="24" spans="2:7" x14ac:dyDescent="0.35">
      <c r="C24" s="1" t="s">
        <v>2064</v>
      </c>
      <c r="D24" s="1">
        <f>D25/D26</f>
        <v>1.2917516722710364E-5</v>
      </c>
    </row>
    <row r="25" spans="2:7" x14ac:dyDescent="0.35">
      <c r="C25" s="1" t="s">
        <v>2065</v>
      </c>
      <c r="D25" s="32">
        <f>_xlfn.XLOOKUP("ガソリン",テーブル9[係数名],テーブル9[数値])</f>
        <v>2.2901266666666702E-3</v>
      </c>
      <c r="E25" s="33" t="s">
        <v>197</v>
      </c>
    </row>
    <row r="26" spans="2:7" x14ac:dyDescent="0.35">
      <c r="C26" s="1" t="s">
        <v>2066</v>
      </c>
      <c r="D26" s="32">
        <f>_xlfn.XLOOKUP("ガソリン単価",テーブル9[係数名],テーブル9[数値])</f>
        <v>177.28846153846155</v>
      </c>
      <c r="E26" s="1" t="s">
        <v>2067</v>
      </c>
      <c r="F26" s="1" t="s">
        <v>2068</v>
      </c>
    </row>
  </sheetData>
  <phoneticPr fontId="4"/>
  <pageMargins left="0.7" right="0.7" top="0.75" bottom="0.75" header="0.3" footer="0.3"/>
  <tableParts count="1">
    <tablePart r:id="rId1"/>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0003C-CF28-4139-BE39-AB3BCE868FA2}">
  <sheetPr codeName="Sheet28"/>
  <dimension ref="B2:J18"/>
  <sheetViews>
    <sheetView showGridLines="0" zoomScale="85" zoomScaleNormal="85" workbookViewId="0"/>
  </sheetViews>
  <sheetFormatPr defaultColWidth="8.78515625" defaultRowHeight="15" x14ac:dyDescent="0.35"/>
  <cols>
    <col min="1" max="1" width="2.5703125" style="1" customWidth="1"/>
    <col min="2" max="2" width="8.78515625" style="1"/>
    <col min="3" max="3" width="20.42578125" style="1" bestFit="1" customWidth="1"/>
    <col min="4" max="4" width="18.2109375" style="1" bestFit="1" customWidth="1"/>
    <col min="5" max="5" width="13.2109375" style="1" bestFit="1" customWidth="1"/>
    <col min="6" max="6" width="12.640625" style="1" bestFit="1" customWidth="1"/>
    <col min="7" max="7" width="76.2109375" style="1" bestFit="1" customWidth="1"/>
    <col min="8" max="16384" width="8.78515625" style="1"/>
  </cols>
  <sheetData>
    <row r="2" spans="2:10" x14ac:dyDescent="0.35">
      <c r="B2" s="2" t="s">
        <v>298</v>
      </c>
      <c r="C2" s="2" t="s">
        <v>1830</v>
      </c>
      <c r="D2" s="2" t="s">
        <v>150</v>
      </c>
      <c r="E2" s="2" t="s">
        <v>147</v>
      </c>
      <c r="F2" s="2" t="s">
        <v>167</v>
      </c>
      <c r="G2" s="2" t="s">
        <v>149</v>
      </c>
      <c r="I2" s="1" t="s">
        <v>2105</v>
      </c>
      <c r="J2" s="1" t="s">
        <v>2106</v>
      </c>
    </row>
    <row r="3" spans="2:10" x14ac:dyDescent="0.35">
      <c r="B3" s="1">
        <v>1</v>
      </c>
      <c r="C3" s="1" t="s">
        <v>2107</v>
      </c>
      <c r="D3" s="1" t="s">
        <v>190</v>
      </c>
      <c r="E3" s="32">
        <f>_xlfn.XLOOKUP($D3,テーブル9[係数名],テーブル9[数値])</f>
        <v>2.0500000000000002E-3</v>
      </c>
      <c r="F3" s="1" t="str">
        <f>_xlfn.XLOOKUP($D3,テーブル9[係数名],テーブル9[単位])</f>
        <v>tCO2/Nm3</v>
      </c>
      <c r="G3" s="1" t="str">
        <f>_xlfn.XLOOKUP($D3,テーブル9[係数名],テーブル9[出典])</f>
        <v>環境省「ガス事業者別排出係数一覧_令和7年提出用」_代替値</v>
      </c>
      <c r="I3" s="1" t="s">
        <v>190</v>
      </c>
      <c r="J3" s="1" t="s">
        <v>215</v>
      </c>
    </row>
    <row r="4" spans="2:10" x14ac:dyDescent="0.35">
      <c r="B4" s="1">
        <v>2</v>
      </c>
      <c r="C4" s="1" t="s">
        <v>2107</v>
      </c>
      <c r="D4" s="1" t="s">
        <v>195</v>
      </c>
      <c r="E4" s="32">
        <f>_xlfn.XLOOKUP($D4,テーブル9[係数名],テーブル9[数値])</f>
        <v>2.99431E-3</v>
      </c>
      <c r="F4" s="1" t="str">
        <f>_xlfn.XLOOKUP($D4,テーブル9[係数名],テーブル9[単位])</f>
        <v>tCO2/kg</v>
      </c>
      <c r="G4" s="1" t="str">
        <f>_xlfn.XLOOKUP($D4,テーブル9[係数名],テーブル9[出典])</f>
        <v>環境省「算定・報告・公表制度における算定方法・排出係数一覧」</v>
      </c>
      <c r="I4" s="1" t="s">
        <v>195</v>
      </c>
      <c r="J4" s="1" t="s">
        <v>219</v>
      </c>
    </row>
    <row r="5" spans="2:10" x14ac:dyDescent="0.35">
      <c r="B5" s="1">
        <v>3</v>
      </c>
      <c r="C5" s="1" t="s">
        <v>2107</v>
      </c>
      <c r="D5" s="1" t="s">
        <v>199</v>
      </c>
      <c r="E5" s="32">
        <f>_xlfn.XLOOKUP($D5,テーブル9[係数名],テーブル9[数値])</f>
        <v>2.7528233333333299E-3</v>
      </c>
      <c r="F5" s="1" t="str">
        <f>_xlfn.XLOOKUP($D5,テーブル9[係数名],テーブル9[単位])</f>
        <v>tCO2/L</v>
      </c>
      <c r="G5" s="1" t="str">
        <f>_xlfn.XLOOKUP($D5,テーブル9[係数名],テーブル9[出典])</f>
        <v>環境省「算定・報告・公表制度における算定方法・排出係数一覧」</v>
      </c>
      <c r="I5" s="1" t="s">
        <v>199</v>
      </c>
      <c r="J5" s="1" t="s">
        <v>221</v>
      </c>
    </row>
    <row r="6" spans="2:10" x14ac:dyDescent="0.35">
      <c r="B6" s="1">
        <v>4</v>
      </c>
      <c r="C6" s="1" t="s">
        <v>2107</v>
      </c>
      <c r="D6" s="1" t="s">
        <v>201</v>
      </c>
      <c r="E6" s="32">
        <f>_xlfn.XLOOKUP($D6,テーブル9[係数名],テーブル9[数値])</f>
        <v>2.50268333333333E-3</v>
      </c>
      <c r="F6" s="1" t="str">
        <f>_xlfn.XLOOKUP($D6,テーブル9[係数名],テーブル9[単位])</f>
        <v>tCO2/L</v>
      </c>
      <c r="G6" s="1" t="str">
        <f>_xlfn.XLOOKUP($D6,テーブル9[係数名],テーブル9[出典])</f>
        <v>環境省「算定・報告・公表制度における算定方法・排出係数一覧」</v>
      </c>
      <c r="I6" s="1" t="s">
        <v>201</v>
      </c>
      <c r="J6" s="1" t="s">
        <v>223</v>
      </c>
    </row>
    <row r="7" spans="2:10" x14ac:dyDescent="0.35">
      <c r="B7" s="1">
        <v>5</v>
      </c>
      <c r="C7" s="1" t="s">
        <v>2107</v>
      </c>
      <c r="D7" s="1" t="s">
        <v>202</v>
      </c>
      <c r="E7" s="32">
        <f>_xlfn.XLOOKUP($D7,テーブル9[係数名],テーブル9[数値])</f>
        <v>2.6194666666666702E-3</v>
      </c>
      <c r="F7" s="1" t="str">
        <f>_xlfn.XLOOKUP($D7,テーブル9[係数名],テーブル9[単位])</f>
        <v>tCO2/L</v>
      </c>
      <c r="G7" s="1" t="str">
        <f>_xlfn.XLOOKUP($D7,テーブル9[係数名],テーブル9[出典])</f>
        <v>環境省「算定・報告・公表制度における算定方法・排出係数一覧」</v>
      </c>
      <c r="I7" s="1" t="s">
        <v>202</v>
      </c>
      <c r="J7" s="1" t="s">
        <v>225</v>
      </c>
    </row>
    <row r="8" spans="2:10" x14ac:dyDescent="0.35">
      <c r="B8" s="1">
        <v>6</v>
      </c>
      <c r="C8" s="1" t="s">
        <v>2107</v>
      </c>
      <c r="D8" s="1" t="s">
        <v>203</v>
      </c>
      <c r="E8" s="32">
        <f>_xlfn.XLOOKUP($D8,テーブル9[係数名],テーブル9[数値])</f>
        <v>2.2901266666666702E-3</v>
      </c>
      <c r="F8" s="1" t="str">
        <f>_xlfn.XLOOKUP($D8,テーブル9[係数名],テーブル9[単位])</f>
        <v>tCO2/L</v>
      </c>
      <c r="G8" s="1" t="str">
        <f>_xlfn.XLOOKUP($D8,テーブル9[係数名],テーブル9[出典])</f>
        <v>環境省「算定・報告・公表制度における算定方法・排出係数一覧」</v>
      </c>
      <c r="I8" s="1" t="s">
        <v>203</v>
      </c>
      <c r="J8" s="1" t="s">
        <v>227</v>
      </c>
    </row>
    <row r="9" spans="2:10" x14ac:dyDescent="0.35">
      <c r="B9" s="1">
        <v>7</v>
      </c>
      <c r="C9" s="1" t="s">
        <v>2107</v>
      </c>
      <c r="D9" s="1" t="s">
        <v>205</v>
      </c>
      <c r="E9" s="32">
        <f>_xlfn.XLOOKUP($D9,テーブル9[係数名],テーブル9[数値])</f>
        <v>4.2299999999999998E-4</v>
      </c>
      <c r="F9" s="1" t="str">
        <f>_xlfn.XLOOKUP($D9,テーブル9[係数名],テーブル9[単位])</f>
        <v>tCO2/kWh</v>
      </c>
      <c r="G9" s="1" t="str">
        <f>_xlfn.XLOOKUP($D9,テーブル9[係数名],テーブル9[出典])</f>
        <v>環境省「電気事業者別排出係数一覧_令和7年提出用」_全国平均係数</v>
      </c>
      <c r="I9" s="1" t="s">
        <v>205</v>
      </c>
      <c r="J9" s="1" t="s">
        <v>229</v>
      </c>
    </row>
    <row r="10" spans="2:10" x14ac:dyDescent="0.35">
      <c r="B10" s="1">
        <v>8</v>
      </c>
      <c r="C10" s="1" t="s">
        <v>2107</v>
      </c>
      <c r="D10" s="1" t="s">
        <v>208</v>
      </c>
      <c r="E10" s="32">
        <f>_xlfn.XLOOKUP($D10,テーブル9[係数名],テーブル9[数値])</f>
        <v>6.54E-2</v>
      </c>
      <c r="F10" s="1" t="str">
        <f>_xlfn.XLOOKUP($D10,テーブル9[係数名],テーブル9[単位])</f>
        <v>tCO2/GJ</v>
      </c>
      <c r="G10" s="1" t="str">
        <f>_xlfn.XLOOKUP($D10,テーブル9[係数名],テーブル9[出典])</f>
        <v>環境省「算定・報告・公表制度における算定方法・排出係数一覧」</v>
      </c>
      <c r="I10" s="1" t="s">
        <v>208</v>
      </c>
    </row>
    <row r="11" spans="2:10" x14ac:dyDescent="0.35">
      <c r="B11" s="1">
        <v>9</v>
      </c>
      <c r="C11" s="1" t="s">
        <v>2107</v>
      </c>
      <c r="D11" s="1" t="s">
        <v>210</v>
      </c>
      <c r="E11" s="32">
        <f>_xlfn.XLOOKUP($D11,テーブル9[係数名],テーブル9[数値])</f>
        <v>5.3199999999999997E-2</v>
      </c>
      <c r="F11" s="1" t="str">
        <f>_xlfn.XLOOKUP($D11,テーブル9[係数名],テーブル9[単位])</f>
        <v>tCO2/GJ</v>
      </c>
      <c r="G11" s="1" t="str">
        <f>_xlfn.XLOOKUP($D11,テーブル9[係数名],テーブル9[出典])</f>
        <v>環境省「熱供給事業者別排出係数一覧_令和7年提出用」_代替値</v>
      </c>
      <c r="I11" s="1" t="s">
        <v>210</v>
      </c>
    </row>
    <row r="12" spans="2:10" x14ac:dyDescent="0.35">
      <c r="B12" s="1">
        <v>10</v>
      </c>
      <c r="C12" s="1" t="s">
        <v>2108</v>
      </c>
      <c r="D12" s="1" t="s">
        <v>215</v>
      </c>
      <c r="E12" s="32">
        <f>_xlfn.XLOOKUP($D12,テーブル9[係数名],テーブル9[数値])</f>
        <v>8.2437900747196202E-2</v>
      </c>
      <c r="F12" s="1" t="str">
        <f>_xlfn.XLOOKUP($D12,テーブル9[係数名],テーブル9[単位])</f>
        <v>tCO2/m2・年</v>
      </c>
      <c r="G12" s="1" t="str">
        <f>_xlfn.XLOOKUP($D12,テーブル9[係数名],テーブル9[出典])</f>
        <v>環境省DB「16建物【面積】」_事務所ビル_合計（代表値）</v>
      </c>
    </row>
    <row r="13" spans="2:10" x14ac:dyDescent="0.35">
      <c r="B13" s="1">
        <v>11</v>
      </c>
      <c r="C13" s="1" t="s">
        <v>2108</v>
      </c>
      <c r="D13" s="1" t="s">
        <v>219</v>
      </c>
      <c r="E13" s="32">
        <f>_xlfn.XLOOKUP($D13,テーブル9[係数名],テーブル9[数値])</f>
        <v>7.3342899074340162E-2</v>
      </c>
      <c r="F13" s="1" t="str">
        <f>_xlfn.XLOOKUP($D13,テーブル9[係数名],テーブル9[単位])</f>
        <v>tCO2/m2・年</v>
      </c>
      <c r="G13" s="1" t="str">
        <f>_xlfn.XLOOKUP($D13,テーブル9[係数名],テーブル9[出典])</f>
        <v>環境省DB「16建物【面積】」_卸・小売業_合計（代表値）</v>
      </c>
    </row>
    <row r="14" spans="2:10" x14ac:dyDescent="0.35">
      <c r="B14" s="1">
        <v>12</v>
      </c>
      <c r="C14" s="1" t="s">
        <v>2108</v>
      </c>
      <c r="D14" s="1" t="s">
        <v>221</v>
      </c>
      <c r="E14" s="32">
        <f>_xlfn.XLOOKUP($D14,テーブル9[係数名],テーブル9[数値])</f>
        <v>0.18550071344826277</v>
      </c>
      <c r="F14" s="1" t="str">
        <f>_xlfn.XLOOKUP($D14,テーブル9[係数名],テーブル9[単位])</f>
        <v>tCO2/m2・年</v>
      </c>
      <c r="G14" s="1" t="str">
        <f>_xlfn.XLOOKUP($D14,テーブル9[係数名],テーブル9[出典])</f>
        <v>環境省DB「16建物【面積】」_飲食店_合計（代表値）</v>
      </c>
    </row>
    <row r="15" spans="2:10" x14ac:dyDescent="0.35">
      <c r="B15" s="1">
        <v>13</v>
      </c>
      <c r="C15" s="1" t="s">
        <v>2108</v>
      </c>
      <c r="D15" s="1" t="s">
        <v>223</v>
      </c>
      <c r="E15" s="32">
        <f>_xlfn.XLOOKUP($D15,テーブル9[係数名],テーブル9[数値])</f>
        <v>3.1605443292086026E-2</v>
      </c>
      <c r="F15" s="1" t="str">
        <f>_xlfn.XLOOKUP($D15,テーブル9[係数名],テーブル9[単位])</f>
        <v>tCO2/m2・年</v>
      </c>
      <c r="G15" s="1" t="str">
        <f>_xlfn.XLOOKUP($D15,テーブル9[係数名],テーブル9[出典])</f>
        <v>環境省DB「16建物【面積】」_学校_合計（代表値）</v>
      </c>
    </row>
    <row r="16" spans="2:10" x14ac:dyDescent="0.35">
      <c r="B16" s="1">
        <v>14</v>
      </c>
      <c r="C16" s="1" t="s">
        <v>2108</v>
      </c>
      <c r="D16" s="1" t="s">
        <v>225</v>
      </c>
      <c r="E16" s="32">
        <f>_xlfn.XLOOKUP($D16,テーブル9[係数名],テーブル9[数値])</f>
        <v>0.15768833643223182</v>
      </c>
      <c r="F16" s="1" t="str">
        <f>_xlfn.XLOOKUP($D16,テーブル9[係数名],テーブル9[単位])</f>
        <v>tCO2/m2・年</v>
      </c>
      <c r="G16" s="1" t="str">
        <f>_xlfn.XLOOKUP($D16,テーブル9[係数名],テーブル9[出典])</f>
        <v>環境省DB「16建物【面積】」_ホテル・旅館_合計（代表値）</v>
      </c>
    </row>
    <row r="17" spans="2:7" x14ac:dyDescent="0.35">
      <c r="B17" s="1">
        <v>15</v>
      </c>
      <c r="C17" s="1" t="s">
        <v>2108</v>
      </c>
      <c r="D17" s="1" t="s">
        <v>227</v>
      </c>
      <c r="E17" s="32">
        <f>_xlfn.XLOOKUP($D17,テーブル9[係数名],テーブル9[数値])</f>
        <v>0.13269307577704692</v>
      </c>
      <c r="F17" s="1" t="str">
        <f>_xlfn.XLOOKUP($D17,テーブル9[係数名],テーブル9[単位])</f>
        <v>tCO2/m2・年</v>
      </c>
      <c r="G17" s="1" t="str">
        <f>_xlfn.XLOOKUP($D17,テーブル9[係数名],テーブル9[出典])</f>
        <v>環境省DB「16建物【面積】」_病院_合計（代表値）</v>
      </c>
    </row>
    <row r="18" spans="2:7" x14ac:dyDescent="0.35">
      <c r="B18" s="1">
        <v>16</v>
      </c>
      <c r="C18" s="1" t="s">
        <v>2108</v>
      </c>
      <c r="D18" s="1" t="s">
        <v>229</v>
      </c>
      <c r="E18" s="32">
        <f>_xlfn.XLOOKUP($D18,テーブル9[係数名],テーブル9[数値])</f>
        <v>8.4243402585400959E-2</v>
      </c>
      <c r="F18" s="1" t="str">
        <f>_xlfn.XLOOKUP($D18,テーブル9[係数名],テーブル9[単位])</f>
        <v>tCO2/m2・年</v>
      </c>
      <c r="G18" s="1" t="str">
        <f>_xlfn.XLOOKUP($D18,テーブル9[係数名],テーブル9[出典])</f>
        <v>環境省DB「16建物【面積】」_その他サービス業_合計（代表値）</v>
      </c>
    </row>
  </sheetData>
  <phoneticPr fontId="4"/>
  <pageMargins left="0.7" right="0.7" top="0.75" bottom="0.75" header="0.3" footer="0.3"/>
  <tableParts count="1">
    <tablePart r:id="rId1"/>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1F968-759F-44AA-9844-A5D3745F2A78}">
  <sheetPr codeName="Sheet29"/>
  <dimension ref="B2:J43"/>
  <sheetViews>
    <sheetView showGridLines="0" zoomScale="85" zoomScaleNormal="85" workbookViewId="0"/>
  </sheetViews>
  <sheetFormatPr defaultColWidth="8.78515625" defaultRowHeight="15" x14ac:dyDescent="0.35"/>
  <cols>
    <col min="1" max="1" width="2.5703125" style="1" customWidth="1"/>
    <col min="2" max="3" width="8.78515625" style="1"/>
    <col min="4" max="4" width="18.2109375" style="1" bestFit="1" customWidth="1"/>
    <col min="5" max="5" width="13.2109375" style="1" bestFit="1" customWidth="1"/>
    <col min="6" max="6" width="12.640625" style="1" bestFit="1" customWidth="1"/>
    <col min="7" max="7" width="76.2109375" style="1" bestFit="1" customWidth="1"/>
    <col min="8" max="16384" width="8.78515625" style="1"/>
  </cols>
  <sheetData>
    <row r="2" spans="2:10" x14ac:dyDescent="0.35">
      <c r="B2" s="2" t="s">
        <v>298</v>
      </c>
      <c r="C2" s="2" t="s">
        <v>2109</v>
      </c>
      <c r="D2" s="2" t="s">
        <v>150</v>
      </c>
      <c r="E2" s="2" t="s">
        <v>147</v>
      </c>
      <c r="F2" s="2" t="s">
        <v>167</v>
      </c>
      <c r="G2" s="2" t="s">
        <v>149</v>
      </c>
      <c r="I2" s="1" t="s">
        <v>2265</v>
      </c>
      <c r="J2" s="1" t="s">
        <v>2266</v>
      </c>
    </row>
    <row r="3" spans="2:10" x14ac:dyDescent="0.35">
      <c r="B3" s="1">
        <v>1</v>
      </c>
      <c r="C3" s="1" t="s">
        <v>2110</v>
      </c>
      <c r="D3" s="1" t="s">
        <v>190</v>
      </c>
      <c r="E3" s="32">
        <f>_xlfn.XLOOKUP($D3,テーブル9[係数名],テーブル9[数値])</f>
        <v>2.0500000000000002E-3</v>
      </c>
      <c r="F3" s="1" t="str">
        <f>_xlfn.XLOOKUP($D3,テーブル9[係数名],テーブル9[単位])</f>
        <v>tCO2/Nm3</v>
      </c>
      <c r="G3" s="1" t="str">
        <f>_xlfn.XLOOKUP($D3,テーブル9[係数名],テーブル9[出典])</f>
        <v>環境省「ガス事業者別排出係数一覧_令和7年提出用」_代替値</v>
      </c>
      <c r="I3" s="1" t="s">
        <v>190</v>
      </c>
      <c r="J3" s="1" t="s">
        <v>232</v>
      </c>
    </row>
    <row r="4" spans="2:10" x14ac:dyDescent="0.35">
      <c r="B4" s="1">
        <v>2</v>
      </c>
      <c r="C4" s="1" t="s">
        <v>2110</v>
      </c>
      <c r="D4" s="1" t="s">
        <v>195</v>
      </c>
      <c r="E4" s="32">
        <f>_xlfn.XLOOKUP($D4,テーブル9[係数名],テーブル9[数値])</f>
        <v>2.99431E-3</v>
      </c>
      <c r="F4" s="1" t="str">
        <f>_xlfn.XLOOKUP($D4,テーブル9[係数名],テーブル9[単位])</f>
        <v>tCO2/kg</v>
      </c>
      <c r="G4" s="1" t="str">
        <f>_xlfn.XLOOKUP($D4,テーブル9[係数名],テーブル9[出典])</f>
        <v>環境省「算定・報告・公表制度における算定方法・排出係数一覧」</v>
      </c>
      <c r="I4" s="1" t="s">
        <v>195</v>
      </c>
      <c r="J4" s="1" t="s">
        <v>235</v>
      </c>
    </row>
    <row r="5" spans="2:10" x14ac:dyDescent="0.35">
      <c r="B5" s="1">
        <v>3</v>
      </c>
      <c r="C5" s="1" t="s">
        <v>2110</v>
      </c>
      <c r="D5" s="1" t="s">
        <v>199</v>
      </c>
      <c r="E5" s="32">
        <f>_xlfn.XLOOKUP($D5,テーブル9[係数名],テーブル9[数値])</f>
        <v>2.7528233333333299E-3</v>
      </c>
      <c r="F5" s="1" t="str">
        <f>_xlfn.XLOOKUP($D5,テーブル9[係数名],テーブル9[単位])</f>
        <v>tCO2/L</v>
      </c>
      <c r="G5" s="1" t="str">
        <f>_xlfn.XLOOKUP($D5,テーブル9[係数名],テーブル9[出典])</f>
        <v>環境省「算定・報告・公表制度における算定方法・排出係数一覧」</v>
      </c>
      <c r="I5" s="1" t="s">
        <v>199</v>
      </c>
      <c r="J5" s="1" t="s">
        <v>237</v>
      </c>
    </row>
    <row r="6" spans="2:10" x14ac:dyDescent="0.35">
      <c r="B6" s="1">
        <v>4</v>
      </c>
      <c r="C6" s="1" t="s">
        <v>2110</v>
      </c>
      <c r="D6" s="1" t="s">
        <v>201</v>
      </c>
      <c r="E6" s="32">
        <f>_xlfn.XLOOKUP($D6,テーブル9[係数名],テーブル9[数値])</f>
        <v>2.50268333333333E-3</v>
      </c>
      <c r="F6" s="1" t="str">
        <f>_xlfn.XLOOKUP($D6,テーブル9[係数名],テーブル9[単位])</f>
        <v>tCO2/L</v>
      </c>
      <c r="G6" s="1" t="str">
        <f>_xlfn.XLOOKUP($D6,テーブル9[係数名],テーブル9[出典])</f>
        <v>環境省「算定・報告・公表制度における算定方法・排出係数一覧」</v>
      </c>
      <c r="I6" s="1" t="s">
        <v>201</v>
      </c>
      <c r="J6" s="1" t="s">
        <v>239</v>
      </c>
    </row>
    <row r="7" spans="2:10" x14ac:dyDescent="0.35">
      <c r="B7" s="1">
        <v>5</v>
      </c>
      <c r="C7" s="1" t="s">
        <v>2110</v>
      </c>
      <c r="D7" s="1" t="s">
        <v>202</v>
      </c>
      <c r="E7" s="32">
        <f>_xlfn.XLOOKUP($D7,テーブル9[係数名],テーブル9[数値])</f>
        <v>2.6194666666666702E-3</v>
      </c>
      <c r="F7" s="1" t="str">
        <f>_xlfn.XLOOKUP($D7,テーブル9[係数名],テーブル9[単位])</f>
        <v>tCO2/L</v>
      </c>
      <c r="G7" s="1" t="str">
        <f>_xlfn.XLOOKUP($D7,テーブル9[係数名],テーブル9[出典])</f>
        <v>環境省「算定・報告・公表制度における算定方法・排出係数一覧」</v>
      </c>
      <c r="I7" s="1" t="s">
        <v>202</v>
      </c>
      <c r="J7" s="1" t="s">
        <v>241</v>
      </c>
    </row>
    <row r="8" spans="2:10" x14ac:dyDescent="0.35">
      <c r="B8" s="1">
        <v>6</v>
      </c>
      <c r="C8" s="1" t="s">
        <v>2110</v>
      </c>
      <c r="D8" s="1" t="s">
        <v>203</v>
      </c>
      <c r="E8" s="32">
        <f>_xlfn.XLOOKUP($D8,テーブル9[係数名],テーブル9[数値])</f>
        <v>2.2901266666666702E-3</v>
      </c>
      <c r="F8" s="1" t="str">
        <f>_xlfn.XLOOKUP($D8,テーブル9[係数名],テーブル9[単位])</f>
        <v>tCO2/L</v>
      </c>
      <c r="G8" s="1" t="str">
        <f>_xlfn.XLOOKUP($D8,テーブル9[係数名],テーブル9[出典])</f>
        <v>環境省「算定・報告・公表制度における算定方法・排出係数一覧」</v>
      </c>
      <c r="I8" s="1" t="s">
        <v>203</v>
      </c>
      <c r="J8" s="1" t="s">
        <v>243</v>
      </c>
    </row>
    <row r="9" spans="2:10" x14ac:dyDescent="0.35">
      <c r="B9" s="1">
        <v>7</v>
      </c>
      <c r="C9" s="1" t="s">
        <v>2110</v>
      </c>
      <c r="D9" s="1" t="s">
        <v>205</v>
      </c>
      <c r="E9" s="32">
        <f>_xlfn.XLOOKUP($D9,テーブル9[係数名],テーブル9[数値])</f>
        <v>4.2299999999999998E-4</v>
      </c>
      <c r="F9" s="1" t="str">
        <f>_xlfn.XLOOKUP($D9,テーブル9[係数名],テーブル9[単位])</f>
        <v>tCO2/kWh</v>
      </c>
      <c r="G9" s="1" t="str">
        <f>_xlfn.XLOOKUP($D9,テーブル9[係数名],テーブル9[出典])</f>
        <v>環境省「電気事業者別排出係数一覧_令和7年提出用」_全国平均係数</v>
      </c>
      <c r="I9" s="1" t="s">
        <v>205</v>
      </c>
      <c r="J9" s="1" t="s">
        <v>245</v>
      </c>
    </row>
    <row r="10" spans="2:10" x14ac:dyDescent="0.35">
      <c r="B10" s="1">
        <v>8</v>
      </c>
      <c r="C10" s="1" t="s">
        <v>2110</v>
      </c>
      <c r="D10" s="1" t="s">
        <v>208</v>
      </c>
      <c r="E10" s="32">
        <f>_xlfn.XLOOKUP($D10,テーブル9[係数名],テーブル9[数値])</f>
        <v>6.54E-2</v>
      </c>
      <c r="F10" s="1" t="str">
        <f>_xlfn.XLOOKUP($D10,テーブル9[係数名],テーブル9[単位])</f>
        <v>tCO2/GJ</v>
      </c>
      <c r="G10" s="1" t="str">
        <f>_xlfn.XLOOKUP($D10,テーブル9[係数名],テーブル9[出典])</f>
        <v>環境省「算定・報告・公表制度における算定方法・排出係数一覧」</v>
      </c>
      <c r="I10" s="1" t="s">
        <v>208</v>
      </c>
      <c r="J10" s="1" t="s">
        <v>247</v>
      </c>
    </row>
    <row r="11" spans="2:10" x14ac:dyDescent="0.35">
      <c r="B11" s="1">
        <v>9</v>
      </c>
      <c r="C11" s="1" t="s">
        <v>2110</v>
      </c>
      <c r="D11" s="1" t="s">
        <v>210</v>
      </c>
      <c r="E11" s="32">
        <f>_xlfn.XLOOKUP($D11,テーブル9[係数名],テーブル9[数値])</f>
        <v>5.3199999999999997E-2</v>
      </c>
      <c r="F11" s="1" t="str">
        <f>_xlfn.XLOOKUP($D11,テーブル9[係数名],テーブル9[単位])</f>
        <v>tCO2/GJ</v>
      </c>
      <c r="G11" s="1" t="str">
        <f>_xlfn.XLOOKUP($D11,テーブル9[係数名],テーブル9[出典])</f>
        <v>環境省「熱供給事業者別排出係数一覧_令和7年提出用」_代替値</v>
      </c>
      <c r="I11" s="1" t="s">
        <v>210</v>
      </c>
      <c r="J11" s="1" t="s">
        <v>249</v>
      </c>
    </row>
    <row r="12" spans="2:10" x14ac:dyDescent="0.35">
      <c r="B12" s="1">
        <v>10</v>
      </c>
      <c r="C12" s="1" t="s">
        <v>2111</v>
      </c>
      <c r="D12" s="1" t="s">
        <v>2112</v>
      </c>
      <c r="E12" s="32">
        <f>_xlfn.XLOOKUP($D12,テーブル9[係数名],テーブル9[数値])</f>
        <v>28</v>
      </c>
      <c r="F12" s="1" t="str">
        <f>_xlfn.XLOOKUP($D12,テーブル9[係数名],テーブル9[単位])</f>
        <v>tCO2eq/tCH4</v>
      </c>
      <c r="G12" s="1" t="str">
        <f>_xlfn.XLOOKUP($D12,テーブル9[係数名],テーブル9[出典])</f>
        <v>環境省「算定・報告・公表制度における算定方法・排出係数一覧」</v>
      </c>
      <c r="J12" s="1" t="s">
        <v>251</v>
      </c>
    </row>
    <row r="13" spans="2:10" x14ac:dyDescent="0.35">
      <c r="B13" s="1">
        <v>11</v>
      </c>
      <c r="C13" s="1" t="s">
        <v>2111</v>
      </c>
      <c r="D13" s="1" t="s">
        <v>2113</v>
      </c>
      <c r="E13" s="32">
        <f>_xlfn.XLOOKUP($D13,テーブル9[係数名],テーブル9[数値])</f>
        <v>265</v>
      </c>
      <c r="F13" s="1" t="str">
        <f>_xlfn.XLOOKUP($D13,テーブル9[係数名],テーブル9[単位])</f>
        <v>tCO2eq/tN2O</v>
      </c>
      <c r="G13" s="1" t="str">
        <f>_xlfn.XLOOKUP($D13,テーブル9[係数名],テーブル9[出典])</f>
        <v>環境省「算定・報告・公表制度における算定方法・排出係数一覧」</v>
      </c>
      <c r="J13" s="1" t="s">
        <v>253</v>
      </c>
    </row>
    <row r="14" spans="2:10" x14ac:dyDescent="0.35">
      <c r="B14" s="1">
        <v>12</v>
      </c>
      <c r="C14" s="1" t="s">
        <v>2111</v>
      </c>
      <c r="D14" s="1" t="s">
        <v>237</v>
      </c>
      <c r="E14" s="32">
        <f>_xlfn.XLOOKUP($D14,テーブル9[係数名],テーブル9[数値])</f>
        <v>12400</v>
      </c>
      <c r="F14" s="1" t="str">
        <f>_xlfn.XLOOKUP($D14,テーブル9[係数名],テーブル9[単位])</f>
        <v>tCO2eq/tHFC-23</v>
      </c>
      <c r="G14" s="1" t="str">
        <f>_xlfn.XLOOKUP($D14,テーブル9[係数名],テーブル9[出典])</f>
        <v>環境省「算定・報告・公表制度における算定方法・排出係数一覧」</v>
      </c>
      <c r="J14" s="1" t="s">
        <v>255</v>
      </c>
    </row>
    <row r="15" spans="2:10" x14ac:dyDescent="0.35">
      <c r="B15" s="1">
        <v>13</v>
      </c>
      <c r="C15" s="1" t="s">
        <v>2111</v>
      </c>
      <c r="D15" s="1" t="s">
        <v>239</v>
      </c>
      <c r="E15" s="32">
        <f>_xlfn.XLOOKUP($D15,テーブル9[係数名],テーブル9[数値])</f>
        <v>677</v>
      </c>
      <c r="F15" s="1" t="str">
        <f>_xlfn.XLOOKUP($D15,テーブル9[係数名],テーブル9[単位])</f>
        <v>tCO2eq/tHFC-32</v>
      </c>
      <c r="G15" s="1" t="str">
        <f>_xlfn.XLOOKUP($D15,テーブル9[係数名],テーブル9[出典])</f>
        <v>環境省「算定・報告・公表制度における算定方法・排出係数一覧」</v>
      </c>
      <c r="J15" s="1" t="s">
        <v>257</v>
      </c>
    </row>
    <row r="16" spans="2:10" x14ac:dyDescent="0.35">
      <c r="B16" s="1">
        <v>14</v>
      </c>
      <c r="C16" s="1" t="s">
        <v>2111</v>
      </c>
      <c r="D16" s="1" t="s">
        <v>241</v>
      </c>
      <c r="E16" s="32">
        <f>_xlfn.XLOOKUP($D16,テーブル9[係数名],テーブル9[数値])</f>
        <v>116</v>
      </c>
      <c r="F16" s="1" t="str">
        <f>_xlfn.XLOOKUP($D16,テーブル9[係数名],テーブル9[単位])</f>
        <v>tCO2eq/tHFC-41</v>
      </c>
      <c r="G16" s="1" t="str">
        <f>_xlfn.XLOOKUP($D16,テーブル9[係数名],テーブル9[出典])</f>
        <v>環境省「算定・報告・公表制度における算定方法・排出係数一覧」</v>
      </c>
      <c r="J16" s="1" t="s">
        <v>259</v>
      </c>
    </row>
    <row r="17" spans="2:10" x14ac:dyDescent="0.35">
      <c r="B17" s="1">
        <v>15</v>
      </c>
      <c r="C17" s="1" t="s">
        <v>2111</v>
      </c>
      <c r="D17" s="1" t="s">
        <v>243</v>
      </c>
      <c r="E17" s="32">
        <f>_xlfn.XLOOKUP($D17,テーブル9[係数名],テーブル9[数値])</f>
        <v>3170</v>
      </c>
      <c r="F17" s="1" t="str">
        <f>_xlfn.XLOOKUP($D17,テーブル9[係数名],テーブル9[単位])</f>
        <v>tCO2eq/tHFC-125</v>
      </c>
      <c r="G17" s="1" t="str">
        <f>_xlfn.XLOOKUP($D17,テーブル9[係数名],テーブル9[出典])</f>
        <v>環境省「算定・報告・公表制度における算定方法・排出係数一覧」</v>
      </c>
      <c r="J17" s="1" t="s">
        <v>261</v>
      </c>
    </row>
    <row r="18" spans="2:10" x14ac:dyDescent="0.35">
      <c r="B18" s="1">
        <v>16</v>
      </c>
      <c r="C18" s="1" t="s">
        <v>2111</v>
      </c>
      <c r="D18" s="1" t="s">
        <v>245</v>
      </c>
      <c r="E18" s="32">
        <f>_xlfn.XLOOKUP($D18,テーブル9[係数名],テーブル9[数値])</f>
        <v>1120</v>
      </c>
      <c r="F18" s="1" t="str">
        <f>_xlfn.XLOOKUP($D18,テーブル9[係数名],テーブル9[単位])</f>
        <v>tCO2eq/tHFC-134</v>
      </c>
      <c r="G18" s="1" t="str">
        <f>_xlfn.XLOOKUP($D18,テーブル9[係数名],テーブル9[出典])</f>
        <v>環境省「算定・報告・公表制度における算定方法・排出係数一覧」</v>
      </c>
      <c r="J18" s="1" t="s">
        <v>263</v>
      </c>
    </row>
    <row r="19" spans="2:10" x14ac:dyDescent="0.35">
      <c r="B19" s="1">
        <v>17</v>
      </c>
      <c r="C19" s="1" t="s">
        <v>2111</v>
      </c>
      <c r="D19" s="1" t="s">
        <v>247</v>
      </c>
      <c r="E19" s="32">
        <f>_xlfn.XLOOKUP($D19,テーブル9[係数名],テーブル9[数値])</f>
        <v>1300</v>
      </c>
      <c r="F19" s="1" t="str">
        <f>_xlfn.XLOOKUP($D19,テーブル9[係数名],テーブル9[単位])</f>
        <v>tCO2eq/tHFC-134a</v>
      </c>
      <c r="G19" s="1" t="str">
        <f>_xlfn.XLOOKUP($D19,テーブル9[係数名],テーブル9[出典])</f>
        <v>環境省「算定・報告・公表制度における算定方法・排出係数一覧」</v>
      </c>
      <c r="J19" s="1" t="s">
        <v>265</v>
      </c>
    </row>
    <row r="20" spans="2:10" x14ac:dyDescent="0.35">
      <c r="B20" s="1">
        <v>18</v>
      </c>
      <c r="C20" s="1" t="s">
        <v>2111</v>
      </c>
      <c r="D20" s="1" t="s">
        <v>249</v>
      </c>
      <c r="E20" s="32">
        <f>_xlfn.XLOOKUP($D20,テーブル9[係数名],テーブル9[数値])</f>
        <v>328</v>
      </c>
      <c r="F20" s="1" t="str">
        <f>_xlfn.XLOOKUP($D20,テーブル9[係数名],テーブル9[単位])</f>
        <v>tCO2eq/tHFC-143</v>
      </c>
      <c r="G20" s="1" t="str">
        <f>_xlfn.XLOOKUP($D20,テーブル9[係数名],テーブル9[出典])</f>
        <v>環境省「算定・報告・公表制度における算定方法・排出係数一覧」</v>
      </c>
      <c r="J20" s="1" t="s">
        <v>267</v>
      </c>
    </row>
    <row r="21" spans="2:10" x14ac:dyDescent="0.35">
      <c r="B21" s="1">
        <v>19</v>
      </c>
      <c r="C21" s="1" t="s">
        <v>2111</v>
      </c>
      <c r="D21" s="1" t="s">
        <v>251</v>
      </c>
      <c r="E21" s="32">
        <f>_xlfn.XLOOKUP($D21,テーブル9[係数名],テーブル9[数値])</f>
        <v>4800</v>
      </c>
      <c r="F21" s="1" t="str">
        <f>_xlfn.XLOOKUP($D21,テーブル9[係数名],テーブル9[単位])</f>
        <v>tCO2eq/tHFC-143a</v>
      </c>
      <c r="G21" s="1" t="str">
        <f>_xlfn.XLOOKUP($D21,テーブル9[係数名],テーブル9[出典])</f>
        <v>環境省「算定・報告・公表制度における算定方法・排出係数一覧」</v>
      </c>
      <c r="J21" s="1" t="s">
        <v>269</v>
      </c>
    </row>
    <row r="22" spans="2:10" x14ac:dyDescent="0.35">
      <c r="B22" s="1">
        <v>20</v>
      </c>
      <c r="C22" s="1" t="s">
        <v>2111</v>
      </c>
      <c r="D22" s="1" t="s">
        <v>253</v>
      </c>
      <c r="E22" s="32">
        <f>_xlfn.XLOOKUP($D22,テーブル9[係数名],テーブル9[数値])</f>
        <v>16</v>
      </c>
      <c r="F22" s="1" t="str">
        <f>_xlfn.XLOOKUP($D22,テーブル9[係数名],テーブル9[単位])</f>
        <v>tCO2eq/tHFC-152</v>
      </c>
      <c r="G22" s="1" t="str">
        <f>_xlfn.XLOOKUP($D22,テーブル9[係数名],テーブル9[出典])</f>
        <v>環境省「算定・報告・公表制度における算定方法・排出係数一覧」</v>
      </c>
      <c r="J22" s="1" t="s">
        <v>271</v>
      </c>
    </row>
    <row r="23" spans="2:10" x14ac:dyDescent="0.35">
      <c r="B23" s="1">
        <v>21</v>
      </c>
      <c r="C23" s="1" t="s">
        <v>2111</v>
      </c>
      <c r="D23" s="1" t="s">
        <v>255</v>
      </c>
      <c r="E23" s="32">
        <f>_xlfn.XLOOKUP($D23,テーブル9[係数名],テーブル9[数値])</f>
        <v>138</v>
      </c>
      <c r="F23" s="1" t="str">
        <f>_xlfn.XLOOKUP($D23,テーブル9[係数名],テーブル9[単位])</f>
        <v>tCO2eq/tHFC-152a</v>
      </c>
      <c r="G23" s="1" t="str">
        <f>_xlfn.XLOOKUP($D23,テーブル9[係数名],テーブル9[出典])</f>
        <v>環境省「算定・報告・公表制度における算定方法・排出係数一覧」</v>
      </c>
      <c r="J23" s="1" t="s">
        <v>273</v>
      </c>
    </row>
    <row r="24" spans="2:10" x14ac:dyDescent="0.35">
      <c r="B24" s="1">
        <v>22</v>
      </c>
      <c r="C24" s="1" t="s">
        <v>2111</v>
      </c>
      <c r="D24" s="1" t="s">
        <v>257</v>
      </c>
      <c r="E24" s="32">
        <f>_xlfn.XLOOKUP($D24,テーブル9[係数名],テーブル9[数値])</f>
        <v>4</v>
      </c>
      <c r="F24" s="1" t="str">
        <f>_xlfn.XLOOKUP($D24,テーブル9[係数名],テーブル9[単位])</f>
        <v>tCO2eq/tHFC-161</v>
      </c>
      <c r="G24" s="1" t="str">
        <f>_xlfn.XLOOKUP($D24,テーブル9[係数名],テーブル9[出典])</f>
        <v>環境省「算定・報告・公表制度における算定方法・排出係数一覧」</v>
      </c>
      <c r="J24" s="1" t="s">
        <v>275</v>
      </c>
    </row>
    <row r="25" spans="2:10" x14ac:dyDescent="0.35">
      <c r="B25" s="1">
        <v>23</v>
      </c>
      <c r="C25" s="1" t="s">
        <v>2111</v>
      </c>
      <c r="D25" s="1" t="s">
        <v>259</v>
      </c>
      <c r="E25" s="32">
        <f>_xlfn.XLOOKUP($D25,テーブル9[係数名],テーブル9[数値])</f>
        <v>3350</v>
      </c>
      <c r="F25" s="1" t="str">
        <f>_xlfn.XLOOKUP($D25,テーブル9[係数名],テーブル9[単位])</f>
        <v>tCO2eq/tHFC-227ea</v>
      </c>
      <c r="G25" s="1" t="str">
        <f>_xlfn.XLOOKUP($D25,テーブル9[係数名],テーブル9[出典])</f>
        <v>環境省「算定・報告・公表制度における算定方法・排出係数一覧」</v>
      </c>
      <c r="J25" s="1" t="s">
        <v>277</v>
      </c>
    </row>
    <row r="26" spans="2:10" x14ac:dyDescent="0.35">
      <c r="B26" s="1">
        <v>24</v>
      </c>
      <c r="C26" s="1" t="s">
        <v>2111</v>
      </c>
      <c r="D26" s="1" t="s">
        <v>261</v>
      </c>
      <c r="E26" s="32">
        <f>_xlfn.XLOOKUP($D26,テーブル9[係数名],テーブル9[数値])</f>
        <v>8060</v>
      </c>
      <c r="F26" s="1" t="str">
        <f>_xlfn.XLOOKUP($D26,テーブル9[係数名],テーブル9[単位])</f>
        <v>tCO2eq/tHFC-236fa</v>
      </c>
      <c r="G26" s="1" t="str">
        <f>_xlfn.XLOOKUP($D26,テーブル9[係数名],テーブル9[出典])</f>
        <v>環境省「算定・報告・公表制度における算定方法・排出係数一覧」</v>
      </c>
      <c r="J26" s="1" t="s">
        <v>279</v>
      </c>
    </row>
    <row r="27" spans="2:10" x14ac:dyDescent="0.35">
      <c r="B27" s="1">
        <v>25</v>
      </c>
      <c r="C27" s="1" t="s">
        <v>2111</v>
      </c>
      <c r="D27" s="1" t="s">
        <v>2114</v>
      </c>
      <c r="E27" s="32">
        <f>_xlfn.XLOOKUP($D27,テーブル9[係数名],テーブル9[数値])</f>
        <v>1330</v>
      </c>
      <c r="F27" s="1" t="str">
        <f>_xlfn.XLOOKUP($D27,テーブル9[係数名],テーブル9[単位])</f>
        <v>tCO2eq/tHFC-236ea</v>
      </c>
      <c r="G27" s="1" t="str">
        <f>_xlfn.XLOOKUP($D27,テーブル9[係数名],テーブル9[出典])</f>
        <v>環境省「算定・報告・公表制度における算定方法・排出係数一覧」</v>
      </c>
      <c r="J27" s="1" t="s">
        <v>281</v>
      </c>
    </row>
    <row r="28" spans="2:10" x14ac:dyDescent="0.35">
      <c r="B28" s="1">
        <v>26</v>
      </c>
      <c r="C28" s="1" t="s">
        <v>2111</v>
      </c>
      <c r="D28" s="1" t="s">
        <v>2115</v>
      </c>
      <c r="E28" s="32">
        <f>_xlfn.XLOOKUP($D28,テーブル9[係数名],テーブル9[数値])</f>
        <v>1210</v>
      </c>
      <c r="F28" s="1" t="str">
        <f>_xlfn.XLOOKUP($D28,テーブル9[係数名],テーブル9[単位])</f>
        <v>tCO2eq/tHFC-236cb</v>
      </c>
      <c r="G28" s="1" t="str">
        <f>_xlfn.XLOOKUP($D28,テーブル9[係数名],テーブル9[出典])</f>
        <v>環境省「算定・報告・公表制度における算定方法・排出係数一覧」</v>
      </c>
      <c r="J28" s="1" t="s">
        <v>283</v>
      </c>
    </row>
    <row r="29" spans="2:10" x14ac:dyDescent="0.35">
      <c r="B29" s="1">
        <v>27</v>
      </c>
      <c r="C29" s="1" t="s">
        <v>2111</v>
      </c>
      <c r="D29" s="1" t="s">
        <v>267</v>
      </c>
      <c r="E29" s="32">
        <f>_xlfn.XLOOKUP($D29,テーブル9[係数名],テーブル9[数値])</f>
        <v>716</v>
      </c>
      <c r="F29" s="1" t="str">
        <f>_xlfn.XLOOKUP($D29,テーブル9[係数名],テーブル9[単位])</f>
        <v>tCO2eq/tHFC-245ca</v>
      </c>
      <c r="G29" s="1" t="str">
        <f>_xlfn.XLOOKUP($D29,テーブル9[係数名],テーブル9[出典])</f>
        <v>環境省「算定・報告・公表制度における算定方法・排出係数一覧」</v>
      </c>
      <c r="J29" s="1" t="s">
        <v>285</v>
      </c>
    </row>
    <row r="30" spans="2:10" x14ac:dyDescent="0.35">
      <c r="B30" s="1">
        <v>28</v>
      </c>
      <c r="C30" s="1" t="s">
        <v>2111</v>
      </c>
      <c r="D30" s="1" t="s">
        <v>2116</v>
      </c>
      <c r="E30" s="32">
        <f>_xlfn.XLOOKUP($D30,テーブル9[係数名],テーブル9[数値])</f>
        <v>858</v>
      </c>
      <c r="F30" s="1" t="str">
        <f>_xlfn.XLOOKUP($D30,テーブル9[係数名],テーブル9[単位])</f>
        <v>tCO2eq/tHFC-245fa</v>
      </c>
      <c r="G30" s="1" t="str">
        <f>_xlfn.XLOOKUP($D30,テーブル9[係数名],テーブル9[出典])</f>
        <v>環境省「算定・報告・公表制度における算定方法・排出係数一覧」</v>
      </c>
      <c r="J30" s="1" t="s">
        <v>287</v>
      </c>
    </row>
    <row r="31" spans="2:10" x14ac:dyDescent="0.35">
      <c r="B31" s="1">
        <v>29</v>
      </c>
      <c r="C31" s="1" t="s">
        <v>2111</v>
      </c>
      <c r="D31" s="1" t="s">
        <v>271</v>
      </c>
      <c r="E31" s="32">
        <f>_xlfn.XLOOKUP($D31,テーブル9[係数名],テーブル9[数値])</f>
        <v>804</v>
      </c>
      <c r="F31" s="1" t="str">
        <f>_xlfn.XLOOKUP($D31,テーブル9[係数名],テーブル9[単位])</f>
        <v>tCO2eq/tHFC-365mfc</v>
      </c>
      <c r="G31" s="1" t="str">
        <f>_xlfn.XLOOKUP($D31,テーブル9[係数名],テーブル9[出典])</f>
        <v>環境省「算定・報告・公表制度における算定方法・排出係数一覧」</v>
      </c>
      <c r="J31" s="1" t="s">
        <v>289</v>
      </c>
    </row>
    <row r="32" spans="2:10" x14ac:dyDescent="0.35">
      <c r="B32" s="1">
        <v>30</v>
      </c>
      <c r="C32" s="1" t="s">
        <v>2111</v>
      </c>
      <c r="D32" s="1" t="s">
        <v>2117</v>
      </c>
      <c r="E32" s="32">
        <f>_xlfn.XLOOKUP($D32,テーブル9[係数名],テーブル9[数値])</f>
        <v>1650</v>
      </c>
      <c r="F32" s="1" t="str">
        <f>_xlfn.XLOOKUP($D32,テーブル9[係数名],テーブル9[単位])</f>
        <v>tCO2eq/tHFC-43-10mee</v>
      </c>
      <c r="G32" s="1" t="str">
        <f>_xlfn.XLOOKUP($D32,テーブル9[係数名],テーブル9[出典])</f>
        <v>環境省「算定・報告・公表制度における算定方法・排出係数一覧」</v>
      </c>
      <c r="J32" s="1" t="s">
        <v>291</v>
      </c>
    </row>
    <row r="33" spans="2:10" x14ac:dyDescent="0.35">
      <c r="B33" s="1">
        <v>31</v>
      </c>
      <c r="C33" s="1" t="s">
        <v>2111</v>
      </c>
      <c r="D33" s="1" t="s">
        <v>275</v>
      </c>
      <c r="E33" s="32">
        <f>_xlfn.XLOOKUP($D33,テーブル9[係数名],テーブル9[数値])</f>
        <v>6630</v>
      </c>
      <c r="F33" s="1" t="str">
        <f>_xlfn.XLOOKUP($D33,テーブル9[係数名],テーブル9[単位])</f>
        <v>tCO2eq/tPFC-14</v>
      </c>
      <c r="G33" s="1" t="str">
        <f>_xlfn.XLOOKUP($D33,テーブル9[係数名],テーブル9[出典])</f>
        <v>環境省「算定・報告・公表制度における算定方法・排出係数一覧」</v>
      </c>
      <c r="J33" s="1" t="s">
        <v>293</v>
      </c>
    </row>
    <row r="34" spans="2:10" x14ac:dyDescent="0.35">
      <c r="B34" s="1">
        <v>32</v>
      </c>
      <c r="C34" s="1" t="s">
        <v>2111</v>
      </c>
      <c r="D34" s="1" t="s">
        <v>277</v>
      </c>
      <c r="E34" s="32">
        <f>_xlfn.XLOOKUP($D34,テーブル9[係数名],テーブル9[数値])</f>
        <v>11100</v>
      </c>
      <c r="F34" s="1" t="str">
        <f>_xlfn.XLOOKUP($D34,テーブル9[係数名],テーブル9[単位])</f>
        <v>tCO2eq/tPFC-116</v>
      </c>
      <c r="G34" s="1" t="str">
        <f>_xlfn.XLOOKUP($D34,テーブル9[係数名],テーブル9[出典])</f>
        <v>環境省「算定・報告・公表制度における算定方法・排出係数一覧」</v>
      </c>
      <c r="J34" s="1" t="s">
        <v>295</v>
      </c>
    </row>
    <row r="35" spans="2:10" x14ac:dyDescent="0.35">
      <c r="B35" s="1">
        <v>33</v>
      </c>
      <c r="C35" s="1" t="s">
        <v>2111</v>
      </c>
      <c r="D35" s="1" t="s">
        <v>279</v>
      </c>
      <c r="E35" s="32">
        <f>_xlfn.XLOOKUP($D35,テーブル9[係数名],テーブル9[数値])</f>
        <v>8900</v>
      </c>
      <c r="F35" s="1" t="str">
        <f>_xlfn.XLOOKUP($D35,テーブル9[係数名],テーブル9[単位])</f>
        <v>tCO2eq/tPFC-218</v>
      </c>
      <c r="G35" s="1" t="str">
        <f>_xlfn.XLOOKUP($D35,テーブル9[係数名],テーブル9[出典])</f>
        <v>環境省「算定・報告・公表制度における算定方法・排出係数一覧」</v>
      </c>
    </row>
    <row r="36" spans="2:10" x14ac:dyDescent="0.35">
      <c r="B36" s="1">
        <v>34</v>
      </c>
      <c r="C36" s="1" t="s">
        <v>2111</v>
      </c>
      <c r="D36" s="1" t="s">
        <v>2118</v>
      </c>
      <c r="E36" s="32">
        <f>_xlfn.XLOOKUP($D36,テーブル9[係数名],テーブル9[数値])</f>
        <v>9200</v>
      </c>
      <c r="F36" s="1" t="str">
        <f>_xlfn.XLOOKUP($D36,テーブル9[係数名],テーブル9[単位])</f>
        <v>tCO2eq/tPFC-c216</v>
      </c>
      <c r="G36" s="1" t="str">
        <f>_xlfn.XLOOKUP($D36,テーブル9[係数名],テーブル9[出典])</f>
        <v>環境省「算定・報告・公表制度における算定方法・排出係数一覧」</v>
      </c>
    </row>
    <row r="37" spans="2:10" x14ac:dyDescent="0.35">
      <c r="B37" s="1">
        <v>35</v>
      </c>
      <c r="C37" s="1" t="s">
        <v>2111</v>
      </c>
      <c r="D37" s="1" t="s">
        <v>2119</v>
      </c>
      <c r="E37" s="32">
        <f>_xlfn.XLOOKUP($D37,テーブル9[係数名],テーブル9[数値])</f>
        <v>9200</v>
      </c>
      <c r="F37" s="1" t="str">
        <f>_xlfn.XLOOKUP($D37,テーブル9[係数名],テーブル9[単位])</f>
        <v>tCO2eq/tPFC-31-10</v>
      </c>
      <c r="G37" s="1" t="str">
        <f>_xlfn.XLOOKUP($D37,テーブル9[係数名],テーブル9[出典])</f>
        <v>環境省「算定・報告・公表制度における算定方法・排出係数一覧」</v>
      </c>
    </row>
    <row r="38" spans="2:10" x14ac:dyDescent="0.35">
      <c r="B38" s="1">
        <v>36</v>
      </c>
      <c r="C38" s="1" t="s">
        <v>2111</v>
      </c>
      <c r="D38" s="1" t="s">
        <v>2120</v>
      </c>
      <c r="E38" s="32">
        <f>_xlfn.XLOOKUP($D38,テーブル9[係数名],テーブル9[数値])</f>
        <v>9540</v>
      </c>
      <c r="F38" s="1" t="str">
        <f>_xlfn.XLOOKUP($D38,テーブル9[係数名],テーブル9[単位])</f>
        <v>tCO2eq/tPFC-c318</v>
      </c>
      <c r="G38" s="1" t="str">
        <f>_xlfn.XLOOKUP($D38,テーブル9[係数名],テーブル9[出典])</f>
        <v>環境省「算定・報告・公表制度における算定方法・排出係数一覧」</v>
      </c>
    </row>
    <row r="39" spans="2:10" x14ac:dyDescent="0.35">
      <c r="B39" s="1">
        <v>37</v>
      </c>
      <c r="C39" s="1" t="s">
        <v>2111</v>
      </c>
      <c r="D39" s="1" t="s">
        <v>2121</v>
      </c>
      <c r="E39" s="32">
        <f>_xlfn.XLOOKUP($D39,テーブル9[係数名],テーブル9[数値])</f>
        <v>8550</v>
      </c>
      <c r="F39" s="1" t="str">
        <f>_xlfn.XLOOKUP($D39,テーブル9[係数名],テーブル9[単位])</f>
        <v>tCO2eq/tPFC-41-12</v>
      </c>
      <c r="G39" s="1" t="str">
        <f>_xlfn.XLOOKUP($D39,テーブル9[係数名],テーブル9[出典])</f>
        <v>環境省「算定・報告・公表制度における算定方法・排出係数一覧」</v>
      </c>
    </row>
    <row r="40" spans="2:10" x14ac:dyDescent="0.35">
      <c r="B40" s="1">
        <v>38</v>
      </c>
      <c r="C40" s="1" t="s">
        <v>2111</v>
      </c>
      <c r="D40" s="1" t="s">
        <v>2122</v>
      </c>
      <c r="E40" s="32">
        <f>_xlfn.XLOOKUP($D40,テーブル9[係数名],テーブル9[数値])</f>
        <v>7910</v>
      </c>
      <c r="F40" s="1" t="str">
        <f>_xlfn.XLOOKUP($D40,テーブル9[係数名],テーブル9[単位])</f>
        <v>tCO2eq/tPFC-51-14</v>
      </c>
      <c r="G40" s="1" t="str">
        <f>_xlfn.XLOOKUP($D40,テーブル9[係数名],テーブル9[出典])</f>
        <v>環境省「算定・報告・公表制度における算定方法・排出係数一覧」</v>
      </c>
    </row>
    <row r="41" spans="2:10" x14ac:dyDescent="0.35">
      <c r="B41" s="1">
        <v>39</v>
      </c>
      <c r="C41" s="1" t="s">
        <v>2111</v>
      </c>
      <c r="D41" s="1" t="s">
        <v>2123</v>
      </c>
      <c r="E41" s="32">
        <f>_xlfn.XLOOKUP($D41,テーブル9[係数名],テーブル9[数値])</f>
        <v>7190</v>
      </c>
      <c r="F41" s="1" t="str">
        <f>_xlfn.XLOOKUP($D41,テーブル9[係数名],テーブル9[単位])</f>
        <v>tCO2eq/tPFC-91-18</v>
      </c>
      <c r="G41" s="1" t="str">
        <f>_xlfn.XLOOKUP($D41,テーブル9[係数名],テーブル9[出典])</f>
        <v>環境省「算定・報告・公表制度における算定方法・排出係数一覧」</v>
      </c>
    </row>
    <row r="42" spans="2:10" x14ac:dyDescent="0.35">
      <c r="B42" s="1">
        <v>40</v>
      </c>
      <c r="C42" s="1" t="s">
        <v>2111</v>
      </c>
      <c r="D42" s="1" t="s">
        <v>2124</v>
      </c>
      <c r="E42" s="32">
        <f>_xlfn.XLOOKUP($D42,テーブル9[係数名],テーブル9[数値])</f>
        <v>23500</v>
      </c>
      <c r="F42" s="1" t="str">
        <f>_xlfn.XLOOKUP($D42,テーブル9[係数名],テーブル9[単位])</f>
        <v>tCO2eq/tSF6</v>
      </c>
      <c r="G42" s="1" t="str">
        <f>_xlfn.XLOOKUP($D42,テーブル9[係数名],テーブル9[出典])</f>
        <v>環境省「算定・報告・公表制度における算定方法・排出係数一覧」</v>
      </c>
    </row>
    <row r="43" spans="2:10" x14ac:dyDescent="0.35">
      <c r="B43" s="1">
        <v>41</v>
      </c>
      <c r="C43" s="1" t="s">
        <v>2111</v>
      </c>
      <c r="D43" s="1" t="s">
        <v>2125</v>
      </c>
      <c r="E43" s="32">
        <f>_xlfn.XLOOKUP($D43,テーブル9[係数名],テーブル9[数値])</f>
        <v>16100</v>
      </c>
      <c r="F43" s="1" t="str">
        <f>_xlfn.XLOOKUP($D43,テーブル9[係数名],テーブル9[単位])</f>
        <v>tCO2eq/tNF3</v>
      </c>
      <c r="G43" s="1" t="str">
        <f>_xlfn.XLOOKUP($D43,テーブル9[係数名],テーブル9[出典])</f>
        <v>環境省「算定・報告・公表制度における算定方法・排出係数一覧」</v>
      </c>
    </row>
  </sheetData>
  <phoneticPr fontId="4"/>
  <pageMargins left="0.7" right="0.7" top="0.75" bottom="0.75" header="0.3" footer="0.3"/>
  <pageSetup paperSize="9" orientation="portrait" horizontalDpi="300" verticalDpi="3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82AFC-EC95-4F94-A9E2-0AE8D8037405}">
  <sheetPr codeName="Sheet5">
    <tabColor rgb="FFEF6868"/>
  </sheetPr>
  <dimension ref="A1:G41"/>
  <sheetViews>
    <sheetView showGridLines="0" zoomScale="85" zoomScaleNormal="85" workbookViewId="0"/>
  </sheetViews>
  <sheetFormatPr defaultColWidth="7.35546875" defaultRowHeight="15" x14ac:dyDescent="0.35"/>
  <cols>
    <col min="1" max="1" width="1.640625" style="15" customWidth="1"/>
    <col min="2" max="2" width="8.640625" style="15" bestFit="1" customWidth="1"/>
    <col min="3" max="3" width="23.78515625" style="15" customWidth="1"/>
    <col min="4" max="4" width="26.640625" style="15" customWidth="1"/>
    <col min="5" max="5" width="28.640625" style="15" customWidth="1"/>
    <col min="6" max="6" width="29.78515625" style="15" customWidth="1"/>
    <col min="7" max="7" width="18.78515625" style="15" customWidth="1"/>
    <col min="8" max="16384" width="7.35546875" style="15"/>
  </cols>
  <sheetData>
    <row r="1" spans="1:7" s="40" customFormat="1" ht="30" customHeight="1" x14ac:dyDescent="0.35">
      <c r="B1" s="40" t="s">
        <v>116</v>
      </c>
    </row>
    <row r="3" spans="1:7" x14ac:dyDescent="0.35">
      <c r="B3" s="15" t="s">
        <v>117</v>
      </c>
    </row>
    <row r="4" spans="1:7" x14ac:dyDescent="0.35">
      <c r="B4" s="16" t="s">
        <v>118</v>
      </c>
      <c r="C4" s="17"/>
    </row>
    <row r="6" spans="1:7" x14ac:dyDescent="0.35">
      <c r="C6" s="18"/>
    </row>
    <row r="7" spans="1:7" x14ac:dyDescent="0.35">
      <c r="B7" s="15" t="s">
        <v>119</v>
      </c>
    </row>
    <row r="8" spans="1:7" ht="16" x14ac:dyDescent="0.35">
      <c r="B8" s="19"/>
      <c r="C8" s="20" t="s">
        <v>120</v>
      </c>
      <c r="D8" s="20" t="s">
        <v>121</v>
      </c>
      <c r="E8" s="21" t="s">
        <v>122</v>
      </c>
      <c r="F8" s="20" t="s">
        <v>123</v>
      </c>
      <c r="G8" s="20" t="s">
        <v>124</v>
      </c>
    </row>
    <row r="9" spans="1:7" ht="16" x14ac:dyDescent="0.35">
      <c r="B9" s="22" t="s">
        <v>125</v>
      </c>
      <c r="C9" s="22" t="s">
        <v>126</v>
      </c>
      <c r="D9" s="57"/>
      <c r="E9" s="58"/>
      <c r="F9" s="23"/>
      <c r="G9" s="23"/>
    </row>
    <row r="10" spans="1:7" ht="16" x14ac:dyDescent="0.35">
      <c r="B10" s="22" t="s">
        <v>66</v>
      </c>
      <c r="C10" s="22" t="s">
        <v>127</v>
      </c>
      <c r="D10" s="57"/>
      <c r="E10" s="58"/>
      <c r="F10" s="23"/>
      <c r="G10" s="23"/>
    </row>
    <row r="11" spans="1:7" ht="16" x14ac:dyDescent="0.35">
      <c r="B11" s="22" t="s">
        <v>68</v>
      </c>
      <c r="C11" s="22" t="s">
        <v>128</v>
      </c>
      <c r="D11" s="58"/>
      <c r="E11" s="58"/>
      <c r="F11" s="23"/>
      <c r="G11" s="23"/>
    </row>
    <row r="12" spans="1:7" ht="16" x14ac:dyDescent="0.35">
      <c r="B12" s="22" t="s">
        <v>92</v>
      </c>
      <c r="C12" s="22" t="s">
        <v>129</v>
      </c>
      <c r="D12" s="58"/>
      <c r="E12" s="58"/>
      <c r="F12" s="23"/>
      <c r="G12" s="23"/>
    </row>
    <row r="13" spans="1:7" ht="16" x14ac:dyDescent="0.35">
      <c r="B13" s="22" t="s">
        <v>94</v>
      </c>
      <c r="C13" s="22" t="s">
        <v>130</v>
      </c>
      <c r="D13" s="58"/>
      <c r="E13" s="58"/>
      <c r="F13" s="23"/>
      <c r="G13" s="23"/>
    </row>
    <row r="14" spans="1:7" ht="16" x14ac:dyDescent="0.35">
      <c r="B14" s="22" t="s">
        <v>74</v>
      </c>
      <c r="C14" s="22" t="s">
        <v>131</v>
      </c>
      <c r="D14" s="58"/>
      <c r="E14" s="58"/>
      <c r="F14" s="23"/>
      <c r="G14" s="23"/>
    </row>
    <row r="15" spans="1:7" ht="16" x14ac:dyDescent="0.35">
      <c r="A15" s="59"/>
      <c r="B15" s="22" t="s">
        <v>76</v>
      </c>
      <c r="C15" s="22" t="s">
        <v>132</v>
      </c>
      <c r="D15" s="58"/>
      <c r="E15" s="58"/>
      <c r="F15" s="23"/>
      <c r="G15" s="23"/>
    </row>
    <row r="16" spans="1:7" ht="16" x14ac:dyDescent="0.35">
      <c r="A16" s="59"/>
      <c r="B16" s="24" t="s">
        <v>99</v>
      </c>
      <c r="C16" s="24" t="s">
        <v>133</v>
      </c>
      <c r="D16" s="58"/>
      <c r="E16" s="58"/>
      <c r="F16" s="23"/>
      <c r="G16" s="23"/>
    </row>
    <row r="17" spans="1:7" ht="16" x14ac:dyDescent="0.35">
      <c r="A17" s="59"/>
      <c r="B17" s="24" t="s">
        <v>101</v>
      </c>
      <c r="C17" s="24" t="s">
        <v>134</v>
      </c>
      <c r="D17" s="58"/>
      <c r="E17" s="58"/>
      <c r="F17" s="23"/>
      <c r="G17" s="23"/>
    </row>
    <row r="18" spans="1:7" ht="16" x14ac:dyDescent="0.35">
      <c r="A18" s="59"/>
      <c r="B18" s="24" t="s">
        <v>103</v>
      </c>
      <c r="C18" s="24" t="s">
        <v>135</v>
      </c>
      <c r="D18" s="58"/>
      <c r="E18" s="58"/>
      <c r="F18" s="23"/>
      <c r="G18" s="23"/>
    </row>
    <row r="19" spans="1:7" ht="16" x14ac:dyDescent="0.35">
      <c r="A19" s="59"/>
      <c r="B19" s="24" t="s">
        <v>80</v>
      </c>
      <c r="C19" s="24" t="s">
        <v>136</v>
      </c>
      <c r="D19" s="58"/>
      <c r="E19" s="58"/>
      <c r="F19" s="23"/>
      <c r="G19" s="23"/>
    </row>
    <row r="20" spans="1:7" ht="16" x14ac:dyDescent="0.35">
      <c r="A20" s="59"/>
      <c r="B20" s="24" t="s">
        <v>106</v>
      </c>
      <c r="C20" s="24" t="s">
        <v>137</v>
      </c>
      <c r="D20" s="57"/>
      <c r="E20" s="58"/>
      <c r="F20" s="23"/>
      <c r="G20" s="23"/>
    </row>
    <row r="21" spans="1:7" ht="16" x14ac:dyDescent="0.35">
      <c r="A21" s="59"/>
      <c r="B21" s="24" t="s">
        <v>108</v>
      </c>
      <c r="C21" s="24" t="s">
        <v>138</v>
      </c>
      <c r="D21" s="58"/>
      <c r="E21" s="58"/>
      <c r="F21" s="23"/>
      <c r="G21" s="23"/>
    </row>
    <row r="22" spans="1:7" ht="16" x14ac:dyDescent="0.35">
      <c r="A22" s="59"/>
      <c r="B22" s="24" t="s">
        <v>110</v>
      </c>
      <c r="C22" s="24" t="s">
        <v>139</v>
      </c>
      <c r="D22" s="58"/>
      <c r="E22" s="58"/>
      <c r="F22" s="23"/>
      <c r="G22" s="23"/>
    </row>
    <row r="23" spans="1:7" ht="16" x14ac:dyDescent="0.35">
      <c r="A23" s="59"/>
      <c r="B23" s="24" t="s">
        <v>112</v>
      </c>
      <c r="C23" s="24" t="s">
        <v>140</v>
      </c>
      <c r="D23" s="58"/>
      <c r="E23" s="58"/>
      <c r="F23" s="23"/>
      <c r="G23" s="23"/>
    </row>
    <row r="24" spans="1:7" ht="16" x14ac:dyDescent="0.35">
      <c r="A24" s="59"/>
    </row>
    <row r="25" spans="1:7" ht="16" x14ac:dyDescent="0.35">
      <c r="A25" s="59"/>
    </row>
    <row r="26" spans="1:7" ht="16" x14ac:dyDescent="0.35">
      <c r="A26" s="59"/>
    </row>
    <row r="27" spans="1:7" ht="16" x14ac:dyDescent="0.35">
      <c r="A27" s="59"/>
    </row>
    <row r="28" spans="1:7" ht="16" x14ac:dyDescent="0.35">
      <c r="A28" s="59"/>
    </row>
    <row r="29" spans="1:7" ht="16" x14ac:dyDescent="0.35">
      <c r="A29" s="59"/>
    </row>
    <row r="30" spans="1:7" ht="16" x14ac:dyDescent="0.35">
      <c r="A30" s="59"/>
    </row>
    <row r="34" spans="2:2" x14ac:dyDescent="0.35">
      <c r="B34" s="1"/>
    </row>
    <row r="41" spans="2:2" x14ac:dyDescent="0.35">
      <c r="B41" s="1"/>
    </row>
  </sheetData>
  <phoneticPr fontId="4"/>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C0C31-C14A-C846-B04B-3BFCA07F7C12}">
  <sheetPr codeName="Sheet1">
    <tabColor rgb="FF00478B"/>
    <pageSetUpPr fitToPage="1"/>
  </sheetPr>
  <dimension ref="B1:P22"/>
  <sheetViews>
    <sheetView showGridLines="0" zoomScale="85" zoomScaleNormal="85" zoomScaleSheetLayoutView="100" workbookViewId="0">
      <selection activeCell="D8" sqref="D8"/>
    </sheetView>
  </sheetViews>
  <sheetFormatPr defaultColWidth="8.640625" defaultRowHeight="15.75" customHeight="1" x14ac:dyDescent="0.35"/>
  <cols>
    <col min="1" max="1" width="2.640625" style="1" customWidth="1"/>
    <col min="2" max="6" width="15.640625" style="1" customWidth="1"/>
    <col min="7" max="7" width="18.35546875" style="1" bestFit="1" customWidth="1"/>
    <col min="8" max="16" width="15.640625" style="1" customWidth="1"/>
    <col min="17" max="17" width="22.35546875" style="1" customWidth="1"/>
    <col min="18" max="16384" width="8.640625" style="1"/>
  </cols>
  <sheetData>
    <row r="1" spans="2:16" ht="15" customHeight="1" x14ac:dyDescent="0.35"/>
    <row r="2" spans="2:16" ht="15" customHeight="1" x14ac:dyDescent="0.35">
      <c r="B2" s="4" t="s">
        <v>141</v>
      </c>
    </row>
    <row r="3" spans="2:16" ht="15" customHeight="1" x14ac:dyDescent="0.35">
      <c r="B3" s="1" t="s">
        <v>2147</v>
      </c>
    </row>
    <row r="4" spans="2:16" ht="15" customHeight="1" x14ac:dyDescent="0.35">
      <c r="B4" s="1" t="s">
        <v>2146</v>
      </c>
    </row>
    <row r="5" spans="2:16" s="70" customFormat="1" ht="25.5" customHeight="1" x14ac:dyDescent="0.35">
      <c r="B5" s="70" t="s">
        <v>2162</v>
      </c>
    </row>
    <row r="6" spans="2:16" ht="15" customHeight="1" x14ac:dyDescent="0.35">
      <c r="B6" s="4"/>
    </row>
    <row r="7" spans="2:16" ht="15" customHeight="1" x14ac:dyDescent="0.35">
      <c r="B7" s="36" t="s">
        <v>142</v>
      </c>
    </row>
    <row r="8" spans="2:16" ht="15" customHeight="1" x14ac:dyDescent="0.35">
      <c r="B8" s="30">
        <f>SUMIF($O$13:$O$1000,"&gt;0")</f>
        <v>0</v>
      </c>
    </row>
    <row r="9" spans="2:16" ht="15" customHeight="1" x14ac:dyDescent="0.35"/>
    <row r="10" spans="2:16" ht="15" customHeight="1" x14ac:dyDescent="0.35">
      <c r="B10" s="76" t="s">
        <v>2132</v>
      </c>
      <c r="C10" s="74" t="s">
        <v>144</v>
      </c>
      <c r="D10" s="78" t="s">
        <v>2131</v>
      </c>
      <c r="E10" s="79"/>
      <c r="F10" s="78" t="s">
        <v>2144</v>
      </c>
      <c r="G10" s="79"/>
      <c r="H10" s="79"/>
      <c r="I10" s="79"/>
      <c r="J10" s="80"/>
      <c r="K10" s="78" t="s">
        <v>145</v>
      </c>
      <c r="L10" s="79"/>
      <c r="M10" s="79"/>
      <c r="N10" s="80"/>
      <c r="O10" s="74" t="s">
        <v>146</v>
      </c>
      <c r="P10" s="5"/>
    </row>
    <row r="11" spans="2:16" ht="15" customHeight="1" x14ac:dyDescent="0.35">
      <c r="B11" s="77"/>
      <c r="C11" s="75"/>
      <c r="D11" s="36" t="s">
        <v>147</v>
      </c>
      <c r="E11" s="60" t="s">
        <v>148</v>
      </c>
      <c r="F11" s="60" t="s">
        <v>150</v>
      </c>
      <c r="G11" s="60" t="s">
        <v>2140</v>
      </c>
      <c r="H11" s="36" t="s">
        <v>151</v>
      </c>
      <c r="I11" s="36" t="s">
        <v>148</v>
      </c>
      <c r="J11" s="36" t="s">
        <v>152</v>
      </c>
      <c r="K11" s="60" t="s">
        <v>153</v>
      </c>
      <c r="L11" s="60" t="s">
        <v>147</v>
      </c>
      <c r="M11" s="36" t="s">
        <v>148</v>
      </c>
      <c r="N11" s="36" t="s">
        <v>152</v>
      </c>
      <c r="O11" s="75"/>
      <c r="P11" s="5"/>
    </row>
    <row r="12" spans="2:16" ht="15" customHeight="1" x14ac:dyDescent="0.35">
      <c r="B12" s="37" t="s">
        <v>2151</v>
      </c>
      <c r="C12" s="38" t="s">
        <v>2148</v>
      </c>
      <c r="D12" s="38">
        <v>50</v>
      </c>
      <c r="E12" s="38" t="s">
        <v>2152</v>
      </c>
      <c r="F12" s="38" t="s">
        <v>543</v>
      </c>
      <c r="G12" s="38" t="s">
        <v>2142</v>
      </c>
      <c r="H12" s="38" cm="1">
        <f t="array" ref="H12">_xlfn.XLOOKUP($C12&amp;$F12&amp;$G12,テーブル1[原単位種類]&amp;テーブル1[部門名]&amp;テーブル1[購入先],テーブル1[数値])</f>
        <v>3.8252154979999999</v>
      </c>
      <c r="I12" s="38" t="str" cm="1">
        <f t="array" ref="I12">_xlfn.XLOOKUP($C12&amp;$F12&amp;$G12,テーブル1[原単位種類]&amp;テーブル1[部門名]&amp;テーブル1[購入先],テーブル1[単位])</f>
        <v>tCO2eq/百万円</v>
      </c>
      <c r="J12" s="38" t="str" cm="1">
        <f t="array" ref="J12">_xlfn.XLOOKUP($C12&amp;$F12&amp;$G12,テーブル1[原単位種類]&amp;テーブル1[部門名]&amp;テーブル1[購入先],テーブル1[出典])</f>
        <v>環境省DB「5産連表DB」_段ボール箱_生産者価格</v>
      </c>
      <c r="K12" s="38"/>
      <c r="L12" s="38"/>
      <c r="M12" s="39"/>
      <c r="N12" s="38"/>
      <c r="O12" s="39">
        <f t="shared" ref="O12" si="0">IF(C12="その他",D12*L12,D12*H12)</f>
        <v>191.2607749</v>
      </c>
    </row>
    <row r="13" spans="2:16" ht="15" customHeight="1" x14ac:dyDescent="0.35">
      <c r="B13" s="6"/>
      <c r="C13" s="6"/>
      <c r="D13" s="6"/>
      <c r="E13" s="6"/>
      <c r="F13" s="6"/>
      <c r="G13" s="6"/>
      <c r="H13" s="25" cm="1">
        <f t="array" ref="H13">_xlfn.XLOOKUP($C13&amp;$F13&amp;$G13,テーブル1[原単位種類]&amp;テーブル1[部門名]&amp;テーブル1[購入先],テーブル1[数値])</f>
        <v>0</v>
      </c>
      <c r="I13" s="25" cm="1">
        <f t="array" ref="I13">_xlfn.XLOOKUP($C13&amp;$F13&amp;$G13,テーブル1[原単位種類]&amp;テーブル1[部門名]&amp;テーブル1[購入先],テーブル1[単位])</f>
        <v>0</v>
      </c>
      <c r="J13" s="25" cm="1">
        <f t="array" ref="J13">_xlfn.XLOOKUP($C13&amp;$F13&amp;$G13,テーブル1[原単位種類]&amp;テーブル1[部門名]&amp;テーブル1[購入先],テーブル1[出典])</f>
        <v>0</v>
      </c>
      <c r="K13" s="6"/>
      <c r="L13" s="6"/>
      <c r="M13" s="26"/>
      <c r="N13" s="6"/>
      <c r="O13" s="30">
        <f t="shared" ref="O13:O22" si="1">IF(C13="その他",D13*L13,D13*H13)</f>
        <v>0</v>
      </c>
    </row>
    <row r="14" spans="2:16" ht="15.75" customHeight="1" x14ac:dyDescent="0.35">
      <c r="B14" s="6"/>
      <c r="C14" s="6"/>
      <c r="D14" s="6"/>
      <c r="E14" s="6"/>
      <c r="F14" s="6"/>
      <c r="G14" s="6"/>
      <c r="H14" s="25" cm="1">
        <f t="array" ref="H14">_xlfn.XLOOKUP($C14&amp;$F14&amp;$G14,テーブル1[原単位種類]&amp;テーブル1[部門名]&amp;テーブル1[購入先],テーブル1[数値])</f>
        <v>0</v>
      </c>
      <c r="I14" s="25" cm="1">
        <f t="array" ref="I14">_xlfn.XLOOKUP($C14&amp;$F14&amp;$G14,テーブル1[原単位種類]&amp;テーブル1[部門名]&amp;テーブル1[購入先],テーブル1[単位])</f>
        <v>0</v>
      </c>
      <c r="J14" s="25" cm="1">
        <f t="array" ref="J14">_xlfn.XLOOKUP($C14&amp;$F14&amp;$G14,テーブル1[原単位種類]&amp;テーブル1[部門名]&amp;テーブル1[購入先],テーブル1[出典])</f>
        <v>0</v>
      </c>
      <c r="K14" s="6"/>
      <c r="L14" s="6"/>
      <c r="M14" s="26"/>
      <c r="N14" s="6"/>
      <c r="O14" s="30">
        <f t="shared" si="1"/>
        <v>0</v>
      </c>
    </row>
    <row r="15" spans="2:16" ht="15.75" customHeight="1" x14ac:dyDescent="0.35">
      <c r="B15" s="6"/>
      <c r="C15" s="6"/>
      <c r="D15" s="6"/>
      <c r="E15" s="6"/>
      <c r="F15" s="6"/>
      <c r="G15" s="6"/>
      <c r="H15" s="25" cm="1">
        <f t="array" ref="H15">_xlfn.XLOOKUP($C15&amp;$F15&amp;$G15,テーブル1[原単位種類]&amp;テーブル1[部門名]&amp;テーブル1[購入先],テーブル1[数値])</f>
        <v>0</v>
      </c>
      <c r="I15" s="25" cm="1">
        <f t="array" ref="I15">_xlfn.XLOOKUP($C15&amp;$F15&amp;$G15,テーブル1[原単位種類]&amp;テーブル1[部門名]&amp;テーブル1[購入先],テーブル1[単位])</f>
        <v>0</v>
      </c>
      <c r="J15" s="25" cm="1">
        <f t="array" ref="J15">_xlfn.XLOOKUP($C15&amp;$F15&amp;$G15,テーブル1[原単位種類]&amp;テーブル1[部門名]&amp;テーブル1[購入先],テーブル1[出典])</f>
        <v>0</v>
      </c>
      <c r="K15" s="6"/>
      <c r="L15" s="6"/>
      <c r="M15" s="26"/>
      <c r="N15" s="6"/>
      <c r="O15" s="30">
        <f t="shared" si="1"/>
        <v>0</v>
      </c>
    </row>
    <row r="16" spans="2:16" ht="15.75" customHeight="1" x14ac:dyDescent="0.35">
      <c r="B16" s="6"/>
      <c r="C16" s="6"/>
      <c r="D16" s="6"/>
      <c r="E16" s="6"/>
      <c r="F16" s="6"/>
      <c r="G16" s="6"/>
      <c r="H16" s="25" cm="1">
        <f t="array" ref="H16">_xlfn.XLOOKUP($C16&amp;$F16&amp;$G16,テーブル1[原単位種類]&amp;テーブル1[部門名]&amp;テーブル1[購入先],テーブル1[数値])</f>
        <v>0</v>
      </c>
      <c r="I16" s="25" cm="1">
        <f t="array" ref="I16">_xlfn.XLOOKUP($C16&amp;$F16&amp;$G16,テーブル1[原単位種類]&amp;テーブル1[部門名]&amp;テーブル1[購入先],テーブル1[単位])</f>
        <v>0</v>
      </c>
      <c r="J16" s="25" cm="1">
        <f t="array" ref="J16">_xlfn.XLOOKUP($C16&amp;$F16&amp;$G16,テーブル1[原単位種類]&amp;テーブル1[部門名]&amp;テーブル1[購入先],テーブル1[出典])</f>
        <v>0</v>
      </c>
      <c r="K16" s="6"/>
      <c r="L16" s="6"/>
      <c r="M16" s="26"/>
      <c r="N16" s="6"/>
      <c r="O16" s="30">
        <f t="shared" si="1"/>
        <v>0</v>
      </c>
    </row>
    <row r="17" spans="2:15" ht="15.75" customHeight="1" x14ac:dyDescent="0.35">
      <c r="B17" s="6"/>
      <c r="C17" s="6"/>
      <c r="D17" s="6"/>
      <c r="E17" s="6"/>
      <c r="F17" s="6"/>
      <c r="G17" s="6"/>
      <c r="H17" s="25" cm="1">
        <f t="array" ref="H17">_xlfn.XLOOKUP($C17&amp;$F17&amp;$G17,テーブル1[原単位種類]&amp;テーブル1[部門名]&amp;テーブル1[購入先],テーブル1[数値])</f>
        <v>0</v>
      </c>
      <c r="I17" s="25" cm="1">
        <f t="array" ref="I17">_xlfn.XLOOKUP($C17&amp;$F17&amp;$G17,テーブル1[原単位種類]&amp;テーブル1[部門名]&amp;テーブル1[購入先],テーブル1[単位])</f>
        <v>0</v>
      </c>
      <c r="J17" s="25" cm="1">
        <f t="array" ref="J17">_xlfn.XLOOKUP($C17&amp;$F17&amp;$G17,テーブル1[原単位種類]&amp;テーブル1[部門名]&amp;テーブル1[購入先],テーブル1[出典])</f>
        <v>0</v>
      </c>
      <c r="K17" s="6"/>
      <c r="L17" s="6"/>
      <c r="M17" s="26"/>
      <c r="N17" s="6"/>
      <c r="O17" s="30">
        <f t="shared" si="1"/>
        <v>0</v>
      </c>
    </row>
    <row r="18" spans="2:15" ht="15.75" customHeight="1" x14ac:dyDescent="0.35">
      <c r="B18" s="6"/>
      <c r="C18" s="6"/>
      <c r="D18" s="6"/>
      <c r="E18" s="6"/>
      <c r="F18" s="6"/>
      <c r="G18" s="6"/>
      <c r="H18" s="25" cm="1">
        <f t="array" ref="H18">_xlfn.XLOOKUP($C18&amp;$F18&amp;$G18,テーブル1[原単位種類]&amp;テーブル1[部門名]&amp;テーブル1[購入先],テーブル1[数値])</f>
        <v>0</v>
      </c>
      <c r="I18" s="25" cm="1">
        <f t="array" ref="I18">_xlfn.XLOOKUP($C18&amp;$F18&amp;$G18,テーブル1[原単位種類]&amp;テーブル1[部門名]&amp;テーブル1[購入先],テーブル1[単位])</f>
        <v>0</v>
      </c>
      <c r="J18" s="25" cm="1">
        <f t="array" ref="J18">_xlfn.XLOOKUP($C18&amp;$F18&amp;$G18,テーブル1[原単位種類]&amp;テーブル1[部門名]&amp;テーブル1[購入先],テーブル1[出典])</f>
        <v>0</v>
      </c>
      <c r="K18" s="6"/>
      <c r="L18" s="6"/>
      <c r="M18" s="26"/>
      <c r="N18" s="6"/>
      <c r="O18" s="30">
        <f t="shared" si="1"/>
        <v>0</v>
      </c>
    </row>
    <row r="19" spans="2:15" ht="15.75" customHeight="1" x14ac:dyDescent="0.35">
      <c r="B19" s="6"/>
      <c r="C19" s="6"/>
      <c r="D19" s="6"/>
      <c r="E19" s="6"/>
      <c r="F19" s="6"/>
      <c r="G19" s="6"/>
      <c r="H19" s="25" cm="1">
        <f t="array" ref="H19">_xlfn.XLOOKUP($C19&amp;$F19&amp;$G19,テーブル1[原単位種類]&amp;テーブル1[部門名]&amp;テーブル1[購入先],テーブル1[数値])</f>
        <v>0</v>
      </c>
      <c r="I19" s="25" cm="1">
        <f t="array" ref="I19">_xlfn.XLOOKUP($C19&amp;$F19&amp;$G19,テーブル1[原単位種類]&amp;テーブル1[部門名]&amp;テーブル1[購入先],テーブル1[単位])</f>
        <v>0</v>
      </c>
      <c r="J19" s="25" cm="1">
        <f t="array" ref="J19">_xlfn.XLOOKUP($C19&amp;$F19&amp;$G19,テーブル1[原単位種類]&amp;テーブル1[部門名]&amp;テーブル1[購入先],テーブル1[出典])</f>
        <v>0</v>
      </c>
      <c r="K19" s="6"/>
      <c r="L19" s="6"/>
      <c r="M19" s="26"/>
      <c r="N19" s="6"/>
      <c r="O19" s="30">
        <f t="shared" si="1"/>
        <v>0</v>
      </c>
    </row>
    <row r="20" spans="2:15" ht="15.75" customHeight="1" x14ac:dyDescent="0.35">
      <c r="B20" s="6"/>
      <c r="C20" s="6"/>
      <c r="D20" s="6"/>
      <c r="E20" s="6"/>
      <c r="F20" s="6"/>
      <c r="G20" s="6"/>
      <c r="H20" s="25" cm="1">
        <f t="array" ref="H20">_xlfn.XLOOKUP($C20&amp;$F20&amp;$G20,テーブル1[原単位種類]&amp;テーブル1[部門名]&amp;テーブル1[購入先],テーブル1[数値])</f>
        <v>0</v>
      </c>
      <c r="I20" s="25" cm="1">
        <f t="array" ref="I20">_xlfn.XLOOKUP($C20&amp;$F20&amp;$G20,テーブル1[原単位種類]&amp;テーブル1[部門名]&amp;テーブル1[購入先],テーブル1[単位])</f>
        <v>0</v>
      </c>
      <c r="J20" s="25" cm="1">
        <f t="array" ref="J20">_xlfn.XLOOKUP($C20&amp;$F20&amp;$G20,テーブル1[原単位種類]&amp;テーブル1[部門名]&amp;テーブル1[購入先],テーブル1[出典])</f>
        <v>0</v>
      </c>
      <c r="K20" s="6"/>
      <c r="L20" s="6"/>
      <c r="M20" s="26"/>
      <c r="N20" s="6"/>
      <c r="O20" s="30">
        <f t="shared" si="1"/>
        <v>0</v>
      </c>
    </row>
    <row r="21" spans="2:15" ht="15.75" customHeight="1" x14ac:dyDescent="0.35">
      <c r="B21" s="6"/>
      <c r="C21" s="6"/>
      <c r="D21" s="6"/>
      <c r="E21" s="6"/>
      <c r="F21" s="6"/>
      <c r="G21" s="6"/>
      <c r="H21" s="25" cm="1">
        <f t="array" ref="H21">_xlfn.XLOOKUP($C21&amp;$F21&amp;$G21,テーブル1[原単位種類]&amp;テーブル1[部門名]&amp;テーブル1[購入先],テーブル1[数値])</f>
        <v>0</v>
      </c>
      <c r="I21" s="25" cm="1">
        <f t="array" ref="I21">_xlfn.XLOOKUP($C21&amp;$F21&amp;$G21,テーブル1[原単位種類]&amp;テーブル1[部門名]&amp;テーブル1[購入先],テーブル1[単位])</f>
        <v>0</v>
      </c>
      <c r="J21" s="25" cm="1">
        <f t="array" ref="J21">_xlfn.XLOOKUP($C21&amp;$F21&amp;$G21,テーブル1[原単位種類]&amp;テーブル1[部門名]&amp;テーブル1[購入先],テーブル1[出典])</f>
        <v>0</v>
      </c>
      <c r="K21" s="6"/>
      <c r="L21" s="6"/>
      <c r="M21" s="26"/>
      <c r="N21" s="6"/>
      <c r="O21" s="30">
        <f t="shared" si="1"/>
        <v>0</v>
      </c>
    </row>
    <row r="22" spans="2:15" ht="15.75" customHeight="1" x14ac:dyDescent="0.35">
      <c r="B22" s="6"/>
      <c r="C22" s="6"/>
      <c r="D22" s="6"/>
      <c r="E22" s="6"/>
      <c r="F22" s="6"/>
      <c r="G22" s="6"/>
      <c r="H22" s="25" cm="1">
        <f t="array" ref="H22">_xlfn.XLOOKUP($C22&amp;$F22&amp;$G22,テーブル1[原単位種類]&amp;テーブル1[部門名]&amp;テーブル1[購入先],テーブル1[数値])</f>
        <v>0</v>
      </c>
      <c r="I22" s="25" cm="1">
        <f t="array" ref="I22">_xlfn.XLOOKUP($C22&amp;$F22&amp;$G22,テーブル1[原単位種類]&amp;テーブル1[部門名]&amp;テーブル1[購入先],テーブル1[単位])</f>
        <v>0</v>
      </c>
      <c r="J22" s="25" cm="1">
        <f t="array" ref="J22">_xlfn.XLOOKUP($C22&amp;$F22&amp;$G22,テーブル1[原単位種類]&amp;テーブル1[部門名]&amp;テーブル1[購入先],テーブル1[出典])</f>
        <v>0</v>
      </c>
      <c r="K22" s="6"/>
      <c r="L22" s="6"/>
      <c r="M22" s="26"/>
      <c r="N22" s="6"/>
      <c r="O22" s="30">
        <f t="shared" si="1"/>
        <v>0</v>
      </c>
    </row>
  </sheetData>
  <autoFilter ref="B10:O22" xr:uid="{BDAC0C31-C14A-C846-B04B-3BFCA07F7C12}">
    <filterColumn colId="2" showButton="0"/>
    <filterColumn colId="3" showButton="0"/>
    <filterColumn colId="4" showButton="0"/>
    <filterColumn colId="5" showButton="0"/>
    <filterColumn colId="6" showButton="0"/>
    <filterColumn colId="7" showButton="0"/>
    <filterColumn colId="9" showButton="0"/>
    <filterColumn colId="10" showButton="0"/>
    <filterColumn colId="11" showButton="0"/>
  </autoFilter>
  <mergeCells count="6">
    <mergeCell ref="O10:O11"/>
    <mergeCell ref="B10:B11"/>
    <mergeCell ref="D10:E10"/>
    <mergeCell ref="C10:C11"/>
    <mergeCell ref="F10:J10"/>
    <mergeCell ref="K10:N10"/>
  </mergeCells>
  <phoneticPr fontId="4"/>
  <conditionalFormatting sqref="F13:G22">
    <cfRule type="expression" dxfId="28" priority="3">
      <formula>OR($C13="その他",$C13="")</formula>
    </cfRule>
  </conditionalFormatting>
  <conditionalFormatting sqref="K13:N22">
    <cfRule type="expression" dxfId="27" priority="5">
      <formula>$C13&lt;&gt;"その他"</formula>
    </cfRule>
  </conditionalFormatting>
  <dataValidations count="3">
    <dataValidation type="list" allowBlank="1" showInputMessage="1" showErrorMessage="1" sqref="C12:C22" xr:uid="{E1842824-D6EE-431A-80CF-53B6062A7BEC}">
      <formula1>"環境省_購入金額,その他"</formula1>
    </dataValidation>
    <dataValidation type="list" allowBlank="1" showInputMessage="1" showErrorMessage="1" sqref="F12:F22" xr:uid="{659A1513-A51D-45A0-BC1B-354FB2A1AA49}">
      <formula1>INDIRECT(C12&amp;"_カテゴリ１")</formula1>
    </dataValidation>
    <dataValidation type="list" allowBlank="1" showInputMessage="1" showErrorMessage="1" sqref="G12:G22" xr:uid="{A3BB89F0-1F6A-4FE4-BF25-D69D1A7429F3}">
      <formula1>"メーカー（生産者価格）,商社・小売り（購入者価格）"</formula1>
    </dataValidation>
  </dataValidations>
  <pageMargins left="0.7" right="0.7" top="0.75" bottom="0.75" header="0.3" footer="0.3"/>
  <pageSetup paperSize="9" scale="70"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70D76-8CD6-AB45-AD01-F1EE29322FDC}">
  <sheetPr codeName="Sheet3">
    <tabColor rgb="FF00478B"/>
    <pageSetUpPr fitToPage="1"/>
  </sheetPr>
  <dimension ref="B1:O21"/>
  <sheetViews>
    <sheetView showGridLines="0" zoomScale="85" zoomScaleNormal="85" workbookViewId="0">
      <selection activeCell="A5" sqref="A5:XFD5"/>
    </sheetView>
  </sheetViews>
  <sheetFormatPr defaultColWidth="8.640625" defaultRowHeight="15.75" customHeight="1" x14ac:dyDescent="0.35"/>
  <cols>
    <col min="1" max="1" width="2.640625" style="1" customWidth="1"/>
    <col min="2" max="16" width="15.640625" style="1" customWidth="1"/>
    <col min="17" max="17" width="22.35546875" style="1" customWidth="1"/>
    <col min="18" max="16384" width="8.640625" style="1"/>
  </cols>
  <sheetData>
    <row r="1" spans="2:15" ht="15" customHeight="1" x14ac:dyDescent="0.35"/>
    <row r="2" spans="2:15" ht="15" customHeight="1" x14ac:dyDescent="0.35">
      <c r="B2" s="4" t="s">
        <v>154</v>
      </c>
    </row>
    <row r="3" spans="2:15" ht="15" customHeight="1" x14ac:dyDescent="0.35">
      <c r="B3" s="1" t="s">
        <v>2153</v>
      </c>
    </row>
    <row r="4" spans="2:15" ht="15" customHeight="1" x14ac:dyDescent="0.35">
      <c r="B4" s="1" t="s">
        <v>2154</v>
      </c>
    </row>
    <row r="5" spans="2:15" s="70" customFormat="1" ht="24" customHeight="1" x14ac:dyDescent="0.35">
      <c r="B5" s="70" t="s">
        <v>2161</v>
      </c>
    </row>
    <row r="6" spans="2:15" ht="15" customHeight="1" x14ac:dyDescent="0.35"/>
    <row r="7" spans="2:15" ht="15" customHeight="1" x14ac:dyDescent="0.35">
      <c r="B7" s="36" t="s">
        <v>142</v>
      </c>
    </row>
    <row r="8" spans="2:15" ht="15" x14ac:dyDescent="0.35">
      <c r="B8" s="30">
        <f>SUMIF($N$13:$N$1000,"&gt;0")</f>
        <v>0</v>
      </c>
    </row>
    <row r="9" spans="2:15" ht="15" customHeight="1" x14ac:dyDescent="0.35"/>
    <row r="10" spans="2:15" ht="15" customHeight="1" x14ac:dyDescent="0.35">
      <c r="B10" s="76" t="s">
        <v>2157</v>
      </c>
      <c r="C10" s="74" t="s">
        <v>144</v>
      </c>
      <c r="D10" s="78" t="s">
        <v>2130</v>
      </c>
      <c r="E10" s="79"/>
      <c r="F10" s="78" t="s">
        <v>2145</v>
      </c>
      <c r="G10" s="79"/>
      <c r="H10" s="79"/>
      <c r="I10" s="80"/>
      <c r="J10" s="78" t="s">
        <v>145</v>
      </c>
      <c r="K10" s="79"/>
      <c r="L10" s="79"/>
      <c r="M10" s="80"/>
      <c r="N10" s="74" t="s">
        <v>146</v>
      </c>
      <c r="O10" s="5"/>
    </row>
    <row r="11" spans="2:15" ht="15" customHeight="1" x14ac:dyDescent="0.35">
      <c r="B11" s="77"/>
      <c r="C11" s="75"/>
      <c r="D11" s="36" t="s">
        <v>147</v>
      </c>
      <c r="E11" s="60" t="s">
        <v>148</v>
      </c>
      <c r="F11" s="60" t="s">
        <v>150</v>
      </c>
      <c r="G11" s="36" t="s">
        <v>151</v>
      </c>
      <c r="H11" s="36" t="s">
        <v>148</v>
      </c>
      <c r="I11" s="42" t="s">
        <v>152</v>
      </c>
      <c r="J11" s="60" t="s">
        <v>153</v>
      </c>
      <c r="K11" s="60" t="s">
        <v>147</v>
      </c>
      <c r="L11" s="36" t="s">
        <v>148</v>
      </c>
      <c r="M11" s="36" t="s">
        <v>152</v>
      </c>
      <c r="N11" s="75"/>
      <c r="O11" s="5"/>
    </row>
    <row r="12" spans="2:15" ht="15" customHeight="1" x14ac:dyDescent="0.35">
      <c r="B12" s="37" t="s">
        <v>2158</v>
      </c>
      <c r="C12" s="37" t="s">
        <v>2156</v>
      </c>
      <c r="D12" s="37">
        <v>1000</v>
      </c>
      <c r="E12" s="37" t="s">
        <v>2159</v>
      </c>
      <c r="F12" s="37" t="s">
        <v>811</v>
      </c>
      <c r="G12" s="62">
        <f>_xlfn.XLOOKUP($F12,テーブル13[中分類],テーブル13[数値])</f>
        <v>3.2786671886209398</v>
      </c>
      <c r="H12" s="62" t="str">
        <f>_xlfn.XLOOKUP($F12,テーブル13[中分類],テーブル13[単位])</f>
        <v>tCO2eq/百万円</v>
      </c>
      <c r="I12" s="62" t="str">
        <f>_xlfn.XLOOKUP($F12,テーブル13[中分類],テーブル13[出典])</f>
        <v>環境省DB「6資本財」_乗用車</v>
      </c>
      <c r="J12" s="37"/>
      <c r="K12" s="37"/>
      <c r="L12" s="63"/>
      <c r="M12" s="37"/>
      <c r="N12" s="63">
        <f t="shared" ref="N12:N21" si="0">D12*IF(C12="その他",K12,G12)</f>
        <v>3278.6671886209397</v>
      </c>
    </row>
    <row r="13" spans="2:15" ht="15.75" customHeight="1" x14ac:dyDescent="0.35">
      <c r="B13" s="6"/>
      <c r="C13" s="6"/>
      <c r="D13" s="6"/>
      <c r="E13" s="6"/>
      <c r="F13" s="6"/>
      <c r="G13" s="25" t="e">
        <f>_xlfn.XLOOKUP($F13,テーブル13[中分類],テーブル13[数値])</f>
        <v>#N/A</v>
      </c>
      <c r="H13" s="25" t="e">
        <f>_xlfn.XLOOKUP($F13,テーブル13[中分類],テーブル13[単位])</f>
        <v>#N/A</v>
      </c>
      <c r="I13" s="25" t="e">
        <f>_xlfn.XLOOKUP($F13,テーブル13[中分類],テーブル13[出典])</f>
        <v>#N/A</v>
      </c>
      <c r="J13" s="6"/>
      <c r="K13" s="6"/>
      <c r="L13" s="26"/>
      <c r="M13" s="6"/>
      <c r="N13" s="30" t="e">
        <f t="shared" si="0"/>
        <v>#N/A</v>
      </c>
    </row>
    <row r="14" spans="2:15" ht="15.75" customHeight="1" x14ac:dyDescent="0.35">
      <c r="B14" s="6"/>
      <c r="C14" s="6"/>
      <c r="D14" s="6"/>
      <c r="E14" s="6"/>
      <c r="F14" s="6"/>
      <c r="G14" s="25" t="e">
        <f>_xlfn.XLOOKUP($F14,テーブル13[中分類],テーブル13[数値])</f>
        <v>#N/A</v>
      </c>
      <c r="H14" s="25" t="e">
        <f>_xlfn.XLOOKUP($F14,テーブル13[中分類],テーブル13[単位])</f>
        <v>#N/A</v>
      </c>
      <c r="I14" s="25" t="e">
        <f>_xlfn.XLOOKUP($F14,テーブル13[中分類],テーブル13[出典])</f>
        <v>#N/A</v>
      </c>
      <c r="J14" s="6"/>
      <c r="K14" s="6"/>
      <c r="L14" s="26"/>
      <c r="M14" s="6"/>
      <c r="N14" s="30" t="e">
        <f t="shared" si="0"/>
        <v>#N/A</v>
      </c>
    </row>
    <row r="15" spans="2:15" ht="15.75" customHeight="1" x14ac:dyDescent="0.35">
      <c r="B15" s="6"/>
      <c r="C15" s="6"/>
      <c r="D15" s="6"/>
      <c r="E15" s="6"/>
      <c r="F15" s="6"/>
      <c r="G15" s="25" t="e">
        <f>_xlfn.XLOOKUP($F15,テーブル13[中分類],テーブル13[数値])</f>
        <v>#N/A</v>
      </c>
      <c r="H15" s="25" t="e">
        <f>_xlfn.XLOOKUP($F15,テーブル13[中分類],テーブル13[単位])</f>
        <v>#N/A</v>
      </c>
      <c r="I15" s="25" t="e">
        <f>_xlfn.XLOOKUP($F15,テーブル13[中分類],テーブル13[出典])</f>
        <v>#N/A</v>
      </c>
      <c r="J15" s="6"/>
      <c r="K15" s="6"/>
      <c r="L15" s="26"/>
      <c r="M15" s="6"/>
      <c r="N15" s="30" t="e">
        <f t="shared" si="0"/>
        <v>#N/A</v>
      </c>
    </row>
    <row r="16" spans="2:15" ht="15.75" customHeight="1" x14ac:dyDescent="0.35">
      <c r="B16" s="6"/>
      <c r="C16" s="6"/>
      <c r="D16" s="6"/>
      <c r="E16" s="6"/>
      <c r="F16" s="6"/>
      <c r="G16" s="25" t="e">
        <f>_xlfn.XLOOKUP($F16,テーブル13[中分類],テーブル13[数値])</f>
        <v>#N/A</v>
      </c>
      <c r="H16" s="25" t="e">
        <f>_xlfn.XLOOKUP($F16,テーブル13[中分類],テーブル13[単位])</f>
        <v>#N/A</v>
      </c>
      <c r="I16" s="25" t="e">
        <f>_xlfn.XLOOKUP($F16,テーブル13[中分類],テーブル13[出典])</f>
        <v>#N/A</v>
      </c>
      <c r="J16" s="6"/>
      <c r="K16" s="6"/>
      <c r="L16" s="26"/>
      <c r="M16" s="6"/>
      <c r="N16" s="30" t="e">
        <f t="shared" si="0"/>
        <v>#N/A</v>
      </c>
    </row>
    <row r="17" spans="2:14" ht="15.75" customHeight="1" x14ac:dyDescent="0.35">
      <c r="B17" s="6"/>
      <c r="C17" s="6"/>
      <c r="D17" s="6"/>
      <c r="E17" s="6"/>
      <c r="F17" s="6"/>
      <c r="G17" s="25" t="e">
        <f>_xlfn.XLOOKUP($F17,テーブル13[中分類],テーブル13[数値])</f>
        <v>#N/A</v>
      </c>
      <c r="H17" s="25" t="e">
        <f>_xlfn.XLOOKUP($F17,テーブル13[中分類],テーブル13[単位])</f>
        <v>#N/A</v>
      </c>
      <c r="I17" s="25" t="e">
        <f>_xlfn.XLOOKUP($F17,テーブル13[中分類],テーブル13[出典])</f>
        <v>#N/A</v>
      </c>
      <c r="J17" s="6"/>
      <c r="K17" s="6"/>
      <c r="L17" s="26"/>
      <c r="M17" s="6"/>
      <c r="N17" s="30" t="e">
        <f t="shared" si="0"/>
        <v>#N/A</v>
      </c>
    </row>
    <row r="18" spans="2:14" ht="15.75" customHeight="1" x14ac:dyDescent="0.35">
      <c r="B18" s="6"/>
      <c r="C18" s="6"/>
      <c r="D18" s="6"/>
      <c r="E18" s="6"/>
      <c r="F18" s="6"/>
      <c r="G18" s="25" t="e">
        <f>_xlfn.XLOOKUP($F18,テーブル13[中分類],テーブル13[数値])</f>
        <v>#N/A</v>
      </c>
      <c r="H18" s="25" t="e">
        <f>_xlfn.XLOOKUP($F18,テーブル13[中分類],テーブル13[単位])</f>
        <v>#N/A</v>
      </c>
      <c r="I18" s="25" t="e">
        <f>_xlfn.XLOOKUP($F18,テーブル13[中分類],テーブル13[出典])</f>
        <v>#N/A</v>
      </c>
      <c r="J18" s="6"/>
      <c r="K18" s="6"/>
      <c r="L18" s="26"/>
      <c r="M18" s="6"/>
      <c r="N18" s="30" t="e">
        <f t="shared" si="0"/>
        <v>#N/A</v>
      </c>
    </row>
    <row r="19" spans="2:14" ht="15.75" customHeight="1" x14ac:dyDescent="0.35">
      <c r="B19" s="6"/>
      <c r="C19" s="6"/>
      <c r="D19" s="6"/>
      <c r="E19" s="6"/>
      <c r="F19" s="6"/>
      <c r="G19" s="25" t="e">
        <f>_xlfn.XLOOKUP($F19,テーブル13[中分類],テーブル13[数値])</f>
        <v>#N/A</v>
      </c>
      <c r="H19" s="25" t="e">
        <f>_xlfn.XLOOKUP($F19,テーブル13[中分類],テーブル13[単位])</f>
        <v>#N/A</v>
      </c>
      <c r="I19" s="25" t="e">
        <f>_xlfn.XLOOKUP($F19,テーブル13[中分類],テーブル13[出典])</f>
        <v>#N/A</v>
      </c>
      <c r="J19" s="6"/>
      <c r="K19" s="6"/>
      <c r="L19" s="26"/>
      <c r="M19" s="6"/>
      <c r="N19" s="30" t="e">
        <f t="shared" si="0"/>
        <v>#N/A</v>
      </c>
    </row>
    <row r="20" spans="2:14" ht="15.75" customHeight="1" x14ac:dyDescent="0.35">
      <c r="B20" s="6"/>
      <c r="C20" s="6"/>
      <c r="D20" s="6"/>
      <c r="E20" s="6"/>
      <c r="F20" s="6"/>
      <c r="G20" s="25" t="e">
        <f>_xlfn.XLOOKUP($F20,テーブル13[中分類],テーブル13[数値])</f>
        <v>#N/A</v>
      </c>
      <c r="H20" s="25" t="e">
        <f>_xlfn.XLOOKUP($F20,テーブル13[中分類],テーブル13[単位])</f>
        <v>#N/A</v>
      </c>
      <c r="I20" s="25" t="e">
        <f>_xlfn.XLOOKUP($F20,テーブル13[中分類],テーブル13[出典])</f>
        <v>#N/A</v>
      </c>
      <c r="J20" s="6"/>
      <c r="K20" s="6"/>
      <c r="L20" s="26"/>
      <c r="M20" s="6"/>
      <c r="N20" s="30" t="e">
        <f t="shared" si="0"/>
        <v>#N/A</v>
      </c>
    </row>
    <row r="21" spans="2:14" ht="15.75" customHeight="1" x14ac:dyDescent="0.35">
      <c r="B21" s="6"/>
      <c r="C21" s="6"/>
      <c r="D21" s="6"/>
      <c r="E21" s="6"/>
      <c r="F21" s="6"/>
      <c r="G21" s="25" t="e">
        <f>_xlfn.XLOOKUP($F21,テーブル13[中分類],テーブル13[数値])</f>
        <v>#N/A</v>
      </c>
      <c r="H21" s="25" t="e">
        <f>_xlfn.XLOOKUP($F21,テーブル13[中分類],テーブル13[単位])</f>
        <v>#N/A</v>
      </c>
      <c r="I21" s="25" t="e">
        <f>_xlfn.XLOOKUP($F21,テーブル13[中分類],テーブル13[出典])</f>
        <v>#N/A</v>
      </c>
      <c r="J21" s="6"/>
      <c r="K21" s="6"/>
      <c r="L21" s="26"/>
      <c r="M21" s="6"/>
      <c r="N21" s="30" t="e">
        <f t="shared" si="0"/>
        <v>#N/A</v>
      </c>
    </row>
  </sheetData>
  <autoFilter ref="B10:N21" xr:uid="{CB470D76-8CD6-AB45-AD01-F1EE29322FDC}">
    <filterColumn colId="2" showButton="0"/>
    <filterColumn colId="3" showButton="0"/>
    <filterColumn colId="4" showButton="0"/>
    <filterColumn colId="5" showButton="0"/>
    <filterColumn colId="6" showButton="0"/>
    <filterColumn colId="8" showButton="0"/>
    <filterColumn colId="9" showButton="0"/>
    <filterColumn colId="10" showButton="0"/>
  </autoFilter>
  <mergeCells count="6">
    <mergeCell ref="N10:N11"/>
    <mergeCell ref="B10:B11"/>
    <mergeCell ref="C10:C11"/>
    <mergeCell ref="D10:E10"/>
    <mergeCell ref="F10:I10"/>
    <mergeCell ref="J10:M10"/>
  </mergeCells>
  <phoneticPr fontId="4"/>
  <conditionalFormatting sqref="F13:F21">
    <cfRule type="expression" dxfId="26" priority="2">
      <formula>OR($C13="その他",$C13="")</formula>
    </cfRule>
  </conditionalFormatting>
  <conditionalFormatting sqref="J13:M21">
    <cfRule type="expression" dxfId="25" priority="1">
      <formula>$C13&lt;&gt;"その他"</formula>
    </cfRule>
  </conditionalFormatting>
  <dataValidations count="2">
    <dataValidation type="list" allowBlank="1" showInputMessage="1" showErrorMessage="1" sqref="C12:C21" xr:uid="{DDEDB615-7F72-4370-A69B-5DBD4C004C16}">
      <formula1>"環境省_設備投資額,その他"</formula1>
    </dataValidation>
    <dataValidation type="list" allowBlank="1" showInputMessage="1" showErrorMessage="1" sqref="F12:F21" xr:uid="{50E1257B-6C27-495E-9D43-B38430140B1C}">
      <formula1>INDIRECT($C12&amp;"_カテゴリ2")</formula1>
    </dataValidation>
  </dataValidations>
  <pageMargins left="0.7" right="0.7" top="0.75" bottom="0.75" header="0.3" footer="0.3"/>
  <pageSetup paperSize="9" scale="62"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00478B"/>
    <pageSetUpPr fitToPage="1"/>
  </sheetPr>
  <dimension ref="B1:O1048560"/>
  <sheetViews>
    <sheetView showGridLines="0" zoomScale="85" zoomScaleNormal="85" zoomScaleSheetLayoutView="70" workbookViewId="0">
      <selection activeCell="A5" sqref="A5:XFD5"/>
    </sheetView>
  </sheetViews>
  <sheetFormatPr defaultColWidth="8.640625" defaultRowHeight="15.75" customHeight="1" x14ac:dyDescent="0.35"/>
  <cols>
    <col min="1" max="1" width="2.640625" style="1" customWidth="1"/>
    <col min="2" max="16" width="15.640625" style="1" customWidth="1"/>
    <col min="17" max="17" width="22.35546875" style="1" customWidth="1"/>
    <col min="18" max="16384" width="8.640625" style="1"/>
  </cols>
  <sheetData>
    <row r="1" spans="2:15" ht="15" customHeight="1" x14ac:dyDescent="0.35"/>
    <row r="2" spans="2:15" ht="15" customHeight="1" x14ac:dyDescent="0.35">
      <c r="B2" s="4" t="s">
        <v>155</v>
      </c>
    </row>
    <row r="3" spans="2:15" ht="15" customHeight="1" x14ac:dyDescent="0.35">
      <c r="B3" s="1" t="s">
        <v>2183</v>
      </c>
    </row>
    <row r="4" spans="2:15" ht="15" customHeight="1" x14ac:dyDescent="0.35">
      <c r="B4" s="1" t="s">
        <v>2184</v>
      </c>
    </row>
    <row r="5" spans="2:15" s="70" customFormat="1" ht="28" customHeight="1" x14ac:dyDescent="0.35">
      <c r="B5" s="70" t="s">
        <v>2185</v>
      </c>
    </row>
    <row r="6" spans="2:15" ht="15" customHeight="1" x14ac:dyDescent="0.35"/>
    <row r="7" spans="2:15" ht="15" customHeight="1" x14ac:dyDescent="0.35">
      <c r="B7" s="36" t="s">
        <v>142</v>
      </c>
    </row>
    <row r="8" spans="2:15" ht="15" customHeight="1" x14ac:dyDescent="0.35">
      <c r="B8" s="30">
        <f>SUMIF($N$13:$N$1000,"&gt;0")</f>
        <v>0</v>
      </c>
    </row>
    <row r="10" spans="2:15" ht="15" customHeight="1" x14ac:dyDescent="0.35">
      <c r="B10" s="76" t="s">
        <v>2160</v>
      </c>
      <c r="C10" s="74" t="s">
        <v>144</v>
      </c>
      <c r="D10" s="78" t="s">
        <v>2163</v>
      </c>
      <c r="E10" s="79"/>
      <c r="F10" s="78" t="s">
        <v>2182</v>
      </c>
      <c r="G10" s="79"/>
      <c r="H10" s="79"/>
      <c r="I10" s="80"/>
      <c r="J10" s="78" t="s">
        <v>145</v>
      </c>
      <c r="K10" s="79"/>
      <c r="L10" s="79"/>
      <c r="M10" s="80"/>
      <c r="N10" s="74" t="s">
        <v>146</v>
      </c>
      <c r="O10" s="5"/>
    </row>
    <row r="11" spans="2:15" ht="15" customHeight="1" x14ac:dyDescent="0.35">
      <c r="B11" s="77"/>
      <c r="C11" s="75"/>
      <c r="D11" s="36" t="s">
        <v>147</v>
      </c>
      <c r="E11" s="60" t="s">
        <v>148</v>
      </c>
      <c r="F11" s="60" t="s">
        <v>150</v>
      </c>
      <c r="G11" s="36" t="s">
        <v>151</v>
      </c>
      <c r="H11" s="36" t="s">
        <v>148</v>
      </c>
      <c r="I11" s="36" t="s">
        <v>152</v>
      </c>
      <c r="J11" s="60" t="s">
        <v>153</v>
      </c>
      <c r="K11" s="60" t="s">
        <v>147</v>
      </c>
      <c r="L11" s="36" t="s">
        <v>148</v>
      </c>
      <c r="M11" s="36" t="s">
        <v>152</v>
      </c>
      <c r="N11" s="75"/>
      <c r="O11" s="5"/>
    </row>
    <row r="12" spans="2:15" ht="15" customHeight="1" x14ac:dyDescent="0.35">
      <c r="B12" s="37" t="s">
        <v>2164</v>
      </c>
      <c r="C12" s="37" t="s">
        <v>2170</v>
      </c>
      <c r="D12" s="37">
        <v>100</v>
      </c>
      <c r="E12" s="37" t="s">
        <v>2181</v>
      </c>
      <c r="F12" s="37" t="s">
        <v>1826</v>
      </c>
      <c r="G12" s="62">
        <f>_xlfn.XLOOKUP($F12,テーブル11[エネルギー種類],テーブル11[数値])</f>
        <v>0.57273546962542587</v>
      </c>
      <c r="H12" s="62" t="str">
        <f>_xlfn.XLOOKUP($F12,テーブル11[エネルギー種類],テーブル11[単位])</f>
        <v>tCO2eq/kl</v>
      </c>
      <c r="I12" s="62" t="str">
        <f>_xlfn.XLOOKUP($F12,テーブル11[エネルギー種類],テーブル11[出典])</f>
        <v>環境省DB「5産連表DB」_石油製品_物量</v>
      </c>
      <c r="J12" s="37"/>
      <c r="K12" s="37"/>
      <c r="L12" s="63"/>
      <c r="M12" s="37"/>
      <c r="N12" s="63">
        <f t="shared" ref="N12:N21" si="0">D12*IF(C12="その他",K12,G12)</f>
        <v>57.273546962542589</v>
      </c>
    </row>
    <row r="13" spans="2:15" ht="15.75" customHeight="1" x14ac:dyDescent="0.35">
      <c r="B13" s="6"/>
      <c r="C13" s="6"/>
      <c r="D13" s="6"/>
      <c r="E13" s="6"/>
      <c r="F13" s="6"/>
      <c r="G13" s="25">
        <f>_xlfn.XLOOKUP($F13,テーブル11[エネルギー種類],テーブル11[数値])</f>
        <v>0</v>
      </c>
      <c r="H13" s="25">
        <f>_xlfn.XLOOKUP($F13,テーブル11[エネルギー種類],テーブル11[単位])</f>
        <v>0</v>
      </c>
      <c r="I13" s="25">
        <f>_xlfn.XLOOKUP($F13,テーブル11[エネルギー種類],テーブル11[出典])</f>
        <v>0</v>
      </c>
      <c r="J13" s="6"/>
      <c r="K13" s="6"/>
      <c r="L13" s="26"/>
      <c r="M13" s="6"/>
      <c r="N13" s="30">
        <f t="shared" si="0"/>
        <v>0</v>
      </c>
    </row>
    <row r="14" spans="2:15" ht="15.75" customHeight="1" x14ac:dyDescent="0.35">
      <c r="B14" s="6"/>
      <c r="C14" s="6"/>
      <c r="D14" s="6"/>
      <c r="E14" s="6"/>
      <c r="F14" s="6"/>
      <c r="G14" s="25">
        <f>_xlfn.XLOOKUP($F14,テーブル11[エネルギー種類],テーブル11[数値])</f>
        <v>0</v>
      </c>
      <c r="H14" s="25">
        <f>_xlfn.XLOOKUP($F14,テーブル11[エネルギー種類],テーブル11[単位])</f>
        <v>0</v>
      </c>
      <c r="I14" s="25">
        <f>_xlfn.XLOOKUP($F14,テーブル11[エネルギー種類],テーブル11[出典])</f>
        <v>0</v>
      </c>
      <c r="J14" s="6"/>
      <c r="K14" s="6"/>
      <c r="L14" s="26"/>
      <c r="M14" s="6"/>
      <c r="N14" s="30">
        <f t="shared" si="0"/>
        <v>0</v>
      </c>
    </row>
    <row r="15" spans="2:15" ht="15.75" customHeight="1" x14ac:dyDescent="0.35">
      <c r="B15" s="6"/>
      <c r="C15" s="6"/>
      <c r="D15" s="6"/>
      <c r="E15" s="6"/>
      <c r="F15" s="6"/>
      <c r="G15" s="25">
        <f>_xlfn.XLOOKUP($F15,テーブル11[エネルギー種類],テーブル11[数値])</f>
        <v>0</v>
      </c>
      <c r="H15" s="25">
        <f>_xlfn.XLOOKUP($F15,テーブル11[エネルギー種類],テーブル11[単位])</f>
        <v>0</v>
      </c>
      <c r="I15" s="25">
        <f>_xlfn.XLOOKUP($F15,テーブル11[エネルギー種類],テーブル11[出典])</f>
        <v>0</v>
      </c>
      <c r="J15" s="6"/>
      <c r="K15" s="6"/>
      <c r="L15" s="26"/>
      <c r="M15" s="6"/>
      <c r="N15" s="30">
        <f t="shared" si="0"/>
        <v>0</v>
      </c>
    </row>
    <row r="16" spans="2:15" ht="15.75" customHeight="1" x14ac:dyDescent="0.35">
      <c r="B16" s="6"/>
      <c r="C16" s="6"/>
      <c r="D16" s="6"/>
      <c r="E16" s="6"/>
      <c r="F16" s="6"/>
      <c r="G16" s="25">
        <f>_xlfn.XLOOKUP($F16,テーブル11[エネルギー種類],テーブル11[数値])</f>
        <v>0</v>
      </c>
      <c r="H16" s="25">
        <f>_xlfn.XLOOKUP($F16,テーブル11[エネルギー種類],テーブル11[単位])</f>
        <v>0</v>
      </c>
      <c r="I16" s="25">
        <f>_xlfn.XLOOKUP($F16,テーブル11[エネルギー種類],テーブル11[出典])</f>
        <v>0</v>
      </c>
      <c r="J16" s="6"/>
      <c r="K16" s="6"/>
      <c r="L16" s="26"/>
      <c r="M16" s="6"/>
      <c r="N16" s="30">
        <f t="shared" si="0"/>
        <v>0</v>
      </c>
    </row>
    <row r="17" spans="2:14" ht="15.75" customHeight="1" x14ac:dyDescent="0.35">
      <c r="B17" s="6"/>
      <c r="C17" s="6"/>
      <c r="D17" s="6"/>
      <c r="E17" s="6"/>
      <c r="F17" s="6"/>
      <c r="G17" s="25">
        <f>_xlfn.XLOOKUP($F17,テーブル11[エネルギー種類],テーブル11[数値])</f>
        <v>0</v>
      </c>
      <c r="H17" s="25">
        <f>_xlfn.XLOOKUP($F17,テーブル11[エネルギー種類],テーブル11[単位])</f>
        <v>0</v>
      </c>
      <c r="I17" s="25">
        <f>_xlfn.XLOOKUP($F17,テーブル11[エネルギー種類],テーブル11[出典])</f>
        <v>0</v>
      </c>
      <c r="J17" s="6"/>
      <c r="K17" s="6"/>
      <c r="L17" s="26"/>
      <c r="M17" s="6"/>
      <c r="N17" s="30">
        <f t="shared" si="0"/>
        <v>0</v>
      </c>
    </row>
    <row r="18" spans="2:14" ht="15.75" customHeight="1" x14ac:dyDescent="0.35">
      <c r="B18" s="6"/>
      <c r="C18" s="6"/>
      <c r="D18" s="6"/>
      <c r="E18" s="6"/>
      <c r="F18" s="6"/>
      <c r="G18" s="25">
        <f>_xlfn.XLOOKUP($F18,テーブル11[エネルギー種類],テーブル11[数値])</f>
        <v>0</v>
      </c>
      <c r="H18" s="25">
        <f>_xlfn.XLOOKUP($F18,テーブル11[エネルギー種類],テーブル11[単位])</f>
        <v>0</v>
      </c>
      <c r="I18" s="25">
        <f>_xlfn.XLOOKUP($F18,テーブル11[エネルギー種類],テーブル11[出典])</f>
        <v>0</v>
      </c>
      <c r="J18" s="6"/>
      <c r="K18" s="6"/>
      <c r="L18" s="26"/>
      <c r="M18" s="6"/>
      <c r="N18" s="30">
        <f t="shared" si="0"/>
        <v>0</v>
      </c>
    </row>
    <row r="19" spans="2:14" ht="15.75" customHeight="1" x14ac:dyDescent="0.35">
      <c r="B19" s="6"/>
      <c r="C19" s="6"/>
      <c r="D19" s="6"/>
      <c r="E19" s="6"/>
      <c r="F19" s="6"/>
      <c r="G19" s="25">
        <f>_xlfn.XLOOKUP($F19,テーブル11[エネルギー種類],テーブル11[数値])</f>
        <v>0</v>
      </c>
      <c r="H19" s="25">
        <f>_xlfn.XLOOKUP($F19,テーブル11[エネルギー種類],テーブル11[単位])</f>
        <v>0</v>
      </c>
      <c r="I19" s="25">
        <f>_xlfn.XLOOKUP($F19,テーブル11[エネルギー種類],テーブル11[出典])</f>
        <v>0</v>
      </c>
      <c r="J19" s="6"/>
      <c r="K19" s="6"/>
      <c r="L19" s="26"/>
      <c r="M19" s="6"/>
      <c r="N19" s="30">
        <f t="shared" si="0"/>
        <v>0</v>
      </c>
    </row>
    <row r="20" spans="2:14" ht="15.75" customHeight="1" x14ac:dyDescent="0.35">
      <c r="B20" s="6"/>
      <c r="C20" s="6"/>
      <c r="D20" s="6"/>
      <c r="E20" s="6"/>
      <c r="F20" s="6"/>
      <c r="G20" s="25">
        <f>_xlfn.XLOOKUP($F20,テーブル11[エネルギー種類],テーブル11[数値])</f>
        <v>0</v>
      </c>
      <c r="H20" s="25">
        <f>_xlfn.XLOOKUP($F20,テーブル11[エネルギー種類],テーブル11[単位])</f>
        <v>0</v>
      </c>
      <c r="I20" s="25">
        <f>_xlfn.XLOOKUP($F20,テーブル11[エネルギー種類],テーブル11[出典])</f>
        <v>0</v>
      </c>
      <c r="J20" s="6"/>
      <c r="K20" s="6"/>
      <c r="L20" s="26"/>
      <c r="M20" s="6"/>
      <c r="N20" s="30">
        <f t="shared" si="0"/>
        <v>0</v>
      </c>
    </row>
    <row r="21" spans="2:14" ht="15.75" customHeight="1" x14ac:dyDescent="0.35">
      <c r="B21" s="6"/>
      <c r="C21" s="6"/>
      <c r="D21" s="6"/>
      <c r="E21" s="6"/>
      <c r="F21" s="6"/>
      <c r="G21" s="25">
        <f>_xlfn.XLOOKUP($F21,テーブル11[エネルギー種類],テーブル11[数値])</f>
        <v>0</v>
      </c>
      <c r="H21" s="25">
        <f>_xlfn.XLOOKUP($F21,テーブル11[エネルギー種類],テーブル11[単位])</f>
        <v>0</v>
      </c>
      <c r="I21" s="25">
        <f>_xlfn.XLOOKUP($F21,テーブル11[エネルギー種類],テーブル11[出典])</f>
        <v>0</v>
      </c>
      <c r="J21" s="6"/>
      <c r="K21" s="6"/>
      <c r="L21" s="26"/>
      <c r="M21" s="6"/>
      <c r="N21" s="30">
        <f t="shared" si="0"/>
        <v>0</v>
      </c>
    </row>
    <row r="1048560" spans="7:7" ht="15" x14ac:dyDescent="0.35">
      <c r="G1048560" s="7" t="s">
        <v>156</v>
      </c>
    </row>
  </sheetData>
  <autoFilter ref="B10:N21" xr:uid="{00000000-0001-0000-0800-000000000000}">
    <filterColumn colId="2" showButton="0"/>
    <filterColumn colId="3" showButton="0"/>
    <filterColumn colId="4" showButton="0"/>
    <filterColumn colId="5" showButton="0"/>
    <filterColumn colId="6" showButton="0"/>
    <filterColumn colId="8" showButton="0"/>
    <filterColumn colId="9" showButton="0"/>
    <filterColumn colId="10" showButton="0"/>
  </autoFilter>
  <mergeCells count="6">
    <mergeCell ref="N10:N11"/>
    <mergeCell ref="B10:B11"/>
    <mergeCell ref="F10:I10"/>
    <mergeCell ref="J10:M10"/>
    <mergeCell ref="C10:C11"/>
    <mergeCell ref="D10:E10"/>
  </mergeCells>
  <phoneticPr fontId="2"/>
  <conditionalFormatting sqref="F13:F21">
    <cfRule type="expression" dxfId="24" priority="2">
      <formula>OR($C13="その他",$C13="")</formula>
    </cfRule>
  </conditionalFormatting>
  <conditionalFormatting sqref="J13:M21">
    <cfRule type="expression" dxfId="23" priority="1">
      <formula>$C13&lt;&gt;"その他"</formula>
    </cfRule>
  </conditionalFormatting>
  <dataValidations count="1">
    <dataValidation type="list" allowBlank="1" showInputMessage="1" showErrorMessage="1" sqref="C12:C21" xr:uid="{E197523A-C0D1-487C-BC0D-3D1ADCB28222}">
      <formula1>"環境省_エネルギー使用量,その他"</formula1>
    </dataValidation>
  </dataValidations>
  <pageMargins left="0.7" right="0.7" top="0.75" bottom="0.75" header="0.3" footer="0.3"/>
  <pageSetup paperSize="9" scale="69"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9E56C6C-7B0C-4CA8-9B7F-B039F9D3013A}">
          <x14:formula1>
            <xm:f>カテゴリ3!$C$3:$C$10</xm:f>
          </x14:formula1>
          <xm:sqref>F12:F21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00478B"/>
    <pageSetUpPr fitToPage="1"/>
  </sheetPr>
  <dimension ref="B1:P21"/>
  <sheetViews>
    <sheetView showGridLines="0" zoomScale="85" zoomScaleNormal="85" workbookViewId="0">
      <selection activeCell="A5" sqref="A5:XFD5"/>
    </sheetView>
  </sheetViews>
  <sheetFormatPr defaultColWidth="8.640625" defaultRowHeight="15.75" customHeight="1" x14ac:dyDescent="0.35"/>
  <cols>
    <col min="1" max="1" width="2.640625" style="1" customWidth="1"/>
    <col min="2" max="2" width="24" style="1" customWidth="1"/>
    <col min="3" max="16" width="15.640625" style="1" customWidth="1"/>
    <col min="17" max="16384" width="8.640625" style="1"/>
  </cols>
  <sheetData>
    <row r="1" spans="2:16" ht="15" customHeight="1" x14ac:dyDescent="0.35"/>
    <row r="2" spans="2:16" ht="15" customHeight="1" x14ac:dyDescent="0.35">
      <c r="B2" s="4" t="s">
        <v>157</v>
      </c>
    </row>
    <row r="3" spans="2:16" ht="15" customHeight="1" x14ac:dyDescent="0.35">
      <c r="B3" s="1" t="s">
        <v>2186</v>
      </c>
    </row>
    <row r="4" spans="2:16" ht="15" customHeight="1" x14ac:dyDescent="0.35">
      <c r="B4" s="1" t="s">
        <v>2187</v>
      </c>
    </row>
    <row r="5" spans="2:16" s="70" customFormat="1" ht="24.5" customHeight="1" x14ac:dyDescent="0.35">
      <c r="B5" s="70" t="s">
        <v>2188</v>
      </c>
    </row>
    <row r="6" spans="2:16" ht="15" customHeight="1" x14ac:dyDescent="0.35"/>
    <row r="7" spans="2:16" ht="15" customHeight="1" x14ac:dyDescent="0.35">
      <c r="B7" s="36" t="s">
        <v>142</v>
      </c>
    </row>
    <row r="8" spans="2:16" ht="15" customHeight="1" x14ac:dyDescent="0.35">
      <c r="B8" s="30">
        <f>SUMIF($N$13:$N$1000,"&gt;0")</f>
        <v>0</v>
      </c>
    </row>
    <row r="9" spans="2:16" ht="15" customHeight="1" x14ac:dyDescent="0.35"/>
    <row r="10" spans="2:16" s="5" customFormat="1" ht="15" customHeight="1" x14ac:dyDescent="0.35">
      <c r="B10" s="76" t="s">
        <v>2133</v>
      </c>
      <c r="C10" s="74" t="s">
        <v>144</v>
      </c>
      <c r="D10" s="78" t="s">
        <v>2189</v>
      </c>
      <c r="E10" s="81"/>
      <c r="F10" s="82" t="s">
        <v>2144</v>
      </c>
      <c r="G10" s="83"/>
      <c r="H10" s="83"/>
      <c r="I10" s="84"/>
      <c r="J10" s="85" t="s">
        <v>145</v>
      </c>
      <c r="K10" s="86"/>
      <c r="L10" s="86"/>
      <c r="M10" s="87"/>
      <c r="N10" s="74" t="s">
        <v>146</v>
      </c>
      <c r="P10" s="1"/>
    </row>
    <row r="11" spans="2:16" s="5" customFormat="1" ht="15" customHeight="1" x14ac:dyDescent="0.35">
      <c r="B11" s="77"/>
      <c r="C11" s="75"/>
      <c r="D11" s="36" t="s">
        <v>147</v>
      </c>
      <c r="E11" s="60" t="s">
        <v>148</v>
      </c>
      <c r="F11" s="60" t="s">
        <v>150</v>
      </c>
      <c r="G11" s="36" t="s">
        <v>151</v>
      </c>
      <c r="H11" s="36" t="s">
        <v>148</v>
      </c>
      <c r="I11" s="36" t="s">
        <v>152</v>
      </c>
      <c r="J11" s="36" t="s">
        <v>158</v>
      </c>
      <c r="K11" s="36" t="s">
        <v>151</v>
      </c>
      <c r="L11" s="36" t="s">
        <v>148</v>
      </c>
      <c r="M11" s="36" t="s">
        <v>152</v>
      </c>
      <c r="N11" s="75"/>
    </row>
    <row r="12" spans="2:16" ht="15" customHeight="1" x14ac:dyDescent="0.35">
      <c r="B12" s="37" t="s">
        <v>2190</v>
      </c>
      <c r="C12" s="37" t="s">
        <v>2166</v>
      </c>
      <c r="D12" s="37">
        <v>1000</v>
      </c>
      <c r="E12" s="37" t="s">
        <v>2191</v>
      </c>
      <c r="F12" s="64" t="s">
        <v>1841</v>
      </c>
      <c r="G12" s="62" cm="1">
        <f t="array" ref="G12">_xlfn.XLOOKUP($C12&amp;$F12,テーブル37[原単位種類]&amp;テーブル37[係数名],テーブル37[数値])</f>
        <v>3.9311421339999999</v>
      </c>
      <c r="H12" s="62" t="str" cm="1">
        <f t="array" ref="H12">_xlfn.XLOOKUP($C12&amp;$F12,テーブル37[原単位種類]&amp;テーブル37[係数名],テーブル37[単位])</f>
        <v>tCO2e/百万円</v>
      </c>
      <c r="I12" s="62" t="str" cm="1">
        <f t="array" ref="I12">_xlfn.XLOOKUP($C12&amp;$F12,テーブル37[原単位種類]&amp;テーブル37[係数名],テーブル37[出典])</f>
        <v>環境省DB「5産連表DB」_道路貨物輸送（除自家輸送）</v>
      </c>
      <c r="J12" s="37"/>
      <c r="K12" s="37"/>
      <c r="L12" s="37"/>
      <c r="M12" s="37"/>
      <c r="N12" s="63">
        <f t="shared" ref="N12:N21" si="0">D12*IF(C12="その他",K12,G12)</f>
        <v>3931.1421339999997</v>
      </c>
      <c r="P12" s="5"/>
    </row>
    <row r="13" spans="2:16" ht="15.75" customHeight="1" x14ac:dyDescent="0.35">
      <c r="B13" s="6"/>
      <c r="C13" s="6"/>
      <c r="D13" s="6"/>
      <c r="E13" s="6"/>
      <c r="F13" s="27"/>
      <c r="G13" s="25" cm="1">
        <f t="array" ref="G13">_xlfn.XLOOKUP($C13&amp;$F13,テーブル37[原単位種類]&amp;テーブル37[係数名],テーブル37[数値])</f>
        <v>0</v>
      </c>
      <c r="H13" s="25" cm="1">
        <f t="array" ref="H13">_xlfn.XLOOKUP($C13&amp;$F13,テーブル37[原単位種類]&amp;テーブル37[係数名],テーブル37[単位])</f>
        <v>0</v>
      </c>
      <c r="I13" s="25" cm="1">
        <f t="array" ref="I13">_xlfn.XLOOKUP($C13&amp;$F13,テーブル37[原単位種類]&amp;テーブル37[係数名],テーブル37[出典])</f>
        <v>0</v>
      </c>
      <c r="J13" s="7"/>
      <c r="K13" s="7"/>
      <c r="L13" s="7"/>
      <c r="M13" s="7"/>
      <c r="N13" s="30">
        <f t="shared" si="0"/>
        <v>0</v>
      </c>
    </row>
    <row r="14" spans="2:16" ht="15.75" customHeight="1" x14ac:dyDescent="0.35">
      <c r="B14" s="6"/>
      <c r="C14" s="6"/>
      <c r="D14" s="6"/>
      <c r="E14" s="6"/>
      <c r="F14" s="27"/>
      <c r="G14" s="25" cm="1">
        <f t="array" ref="G14">_xlfn.XLOOKUP($C14&amp;$F14,テーブル37[原単位種類]&amp;テーブル37[係数名],テーブル37[数値])</f>
        <v>0</v>
      </c>
      <c r="H14" s="25" cm="1">
        <f t="array" ref="H14">_xlfn.XLOOKUP($C14&amp;$F14,テーブル37[原単位種類]&amp;テーブル37[係数名],テーブル37[単位])</f>
        <v>0</v>
      </c>
      <c r="I14" s="25" cm="1">
        <f t="array" ref="I14">_xlfn.XLOOKUP($C14&amp;$F14,テーブル37[原単位種類]&amp;テーブル37[係数名],テーブル37[出典])</f>
        <v>0</v>
      </c>
      <c r="J14" s="7"/>
      <c r="K14" s="7"/>
      <c r="L14" s="7"/>
      <c r="M14" s="7"/>
      <c r="N14" s="30">
        <f t="shared" si="0"/>
        <v>0</v>
      </c>
    </row>
    <row r="15" spans="2:16" ht="15.75" customHeight="1" x14ac:dyDescent="0.35">
      <c r="B15" s="6"/>
      <c r="C15" s="6"/>
      <c r="D15" s="6"/>
      <c r="E15" s="6"/>
      <c r="F15" s="27"/>
      <c r="G15" s="25" cm="1">
        <f t="array" ref="G15">_xlfn.XLOOKUP($C15&amp;$F15,テーブル37[原単位種類]&amp;テーブル37[係数名],テーブル37[数値])</f>
        <v>0</v>
      </c>
      <c r="H15" s="25" cm="1">
        <f t="array" ref="H15">_xlfn.XLOOKUP($C15&amp;$F15,テーブル37[原単位種類]&amp;テーブル37[係数名],テーブル37[単位])</f>
        <v>0</v>
      </c>
      <c r="I15" s="25" cm="1">
        <f t="array" ref="I15">_xlfn.XLOOKUP($C15&amp;$F15,テーブル37[原単位種類]&amp;テーブル37[係数名],テーブル37[出典])</f>
        <v>0</v>
      </c>
      <c r="J15" s="7"/>
      <c r="K15" s="7"/>
      <c r="L15" s="7"/>
      <c r="M15" s="7"/>
      <c r="N15" s="30">
        <f t="shared" si="0"/>
        <v>0</v>
      </c>
    </row>
    <row r="16" spans="2:16" ht="15.75" customHeight="1" x14ac:dyDescent="0.35">
      <c r="B16" s="6"/>
      <c r="C16" s="6"/>
      <c r="D16" s="6"/>
      <c r="E16" s="6"/>
      <c r="F16" s="27"/>
      <c r="G16" s="25" cm="1">
        <f t="array" ref="G16">_xlfn.XLOOKUP($C16&amp;$F16,テーブル37[原単位種類]&amp;テーブル37[係数名],テーブル37[数値])</f>
        <v>0</v>
      </c>
      <c r="H16" s="25" cm="1">
        <f t="array" ref="H16">_xlfn.XLOOKUP($C16&amp;$F16,テーブル37[原単位種類]&amp;テーブル37[係数名],テーブル37[単位])</f>
        <v>0</v>
      </c>
      <c r="I16" s="25" cm="1">
        <f t="array" ref="I16">_xlfn.XLOOKUP($C16&amp;$F16,テーブル37[原単位種類]&amp;テーブル37[係数名],テーブル37[出典])</f>
        <v>0</v>
      </c>
      <c r="J16" s="7"/>
      <c r="K16" s="7"/>
      <c r="L16" s="7"/>
      <c r="M16" s="7"/>
      <c r="N16" s="30">
        <f t="shared" si="0"/>
        <v>0</v>
      </c>
    </row>
    <row r="17" spans="2:14" ht="15.75" customHeight="1" x14ac:dyDescent="0.35">
      <c r="B17" s="6"/>
      <c r="C17" s="6"/>
      <c r="D17" s="6"/>
      <c r="E17" s="6"/>
      <c r="F17" s="27"/>
      <c r="G17" s="25" cm="1">
        <f t="array" ref="G17">_xlfn.XLOOKUP($C17&amp;$F17,テーブル37[原単位種類]&amp;テーブル37[係数名],テーブル37[数値])</f>
        <v>0</v>
      </c>
      <c r="H17" s="25" cm="1">
        <f t="array" ref="H17">_xlfn.XLOOKUP($C17&amp;$F17,テーブル37[原単位種類]&amp;テーブル37[係数名],テーブル37[単位])</f>
        <v>0</v>
      </c>
      <c r="I17" s="25" cm="1">
        <f t="array" ref="I17">_xlfn.XLOOKUP($C17&amp;$F17,テーブル37[原単位種類]&amp;テーブル37[係数名],テーブル37[出典])</f>
        <v>0</v>
      </c>
      <c r="J17" s="7"/>
      <c r="K17" s="7"/>
      <c r="L17" s="7"/>
      <c r="M17" s="7"/>
      <c r="N17" s="30">
        <f t="shared" si="0"/>
        <v>0</v>
      </c>
    </row>
    <row r="18" spans="2:14" ht="15.75" customHeight="1" x14ac:dyDescent="0.35">
      <c r="B18" s="6"/>
      <c r="C18" s="6"/>
      <c r="D18" s="6"/>
      <c r="E18" s="6"/>
      <c r="F18" s="27"/>
      <c r="G18" s="25" cm="1">
        <f t="array" ref="G18">_xlfn.XLOOKUP($C18&amp;$F18,テーブル37[原単位種類]&amp;テーブル37[係数名],テーブル37[数値])</f>
        <v>0</v>
      </c>
      <c r="H18" s="25" cm="1">
        <f t="array" ref="H18">_xlfn.XLOOKUP($C18&amp;$F18,テーブル37[原単位種類]&amp;テーブル37[係数名],テーブル37[単位])</f>
        <v>0</v>
      </c>
      <c r="I18" s="25" cm="1">
        <f t="array" ref="I18">_xlfn.XLOOKUP($C18&amp;$F18,テーブル37[原単位種類]&amp;テーブル37[係数名],テーブル37[出典])</f>
        <v>0</v>
      </c>
      <c r="J18" s="7"/>
      <c r="K18" s="7"/>
      <c r="L18" s="7"/>
      <c r="M18" s="7"/>
      <c r="N18" s="30">
        <f t="shared" si="0"/>
        <v>0</v>
      </c>
    </row>
    <row r="19" spans="2:14" ht="15.75" customHeight="1" x14ac:dyDescent="0.35">
      <c r="B19" s="6"/>
      <c r="C19" s="6"/>
      <c r="D19" s="6"/>
      <c r="E19" s="6"/>
      <c r="F19" s="27"/>
      <c r="G19" s="25" cm="1">
        <f t="array" ref="G19">_xlfn.XLOOKUP($C19&amp;$F19,テーブル37[原単位種類]&amp;テーブル37[係数名],テーブル37[数値])</f>
        <v>0</v>
      </c>
      <c r="H19" s="25" cm="1">
        <f t="array" ref="H19">_xlfn.XLOOKUP($C19&amp;$F19,テーブル37[原単位種類]&amp;テーブル37[係数名],テーブル37[単位])</f>
        <v>0</v>
      </c>
      <c r="I19" s="25" cm="1">
        <f t="array" ref="I19">_xlfn.XLOOKUP($C19&amp;$F19,テーブル37[原単位種類]&amp;テーブル37[係数名],テーブル37[出典])</f>
        <v>0</v>
      </c>
      <c r="J19" s="7"/>
      <c r="K19" s="7"/>
      <c r="L19" s="7"/>
      <c r="M19" s="7"/>
      <c r="N19" s="30">
        <f t="shared" si="0"/>
        <v>0</v>
      </c>
    </row>
    <row r="20" spans="2:14" ht="15.75" customHeight="1" x14ac:dyDescent="0.35">
      <c r="B20" s="6"/>
      <c r="C20" s="6"/>
      <c r="D20" s="6"/>
      <c r="E20" s="6"/>
      <c r="F20" s="27"/>
      <c r="G20" s="25" cm="1">
        <f t="array" ref="G20">_xlfn.XLOOKUP($C20&amp;$F20,テーブル37[原単位種類]&amp;テーブル37[係数名],テーブル37[数値])</f>
        <v>0</v>
      </c>
      <c r="H20" s="25" cm="1">
        <f t="array" ref="H20">_xlfn.XLOOKUP($C20&amp;$F20,テーブル37[原単位種類]&amp;テーブル37[係数名],テーブル37[単位])</f>
        <v>0</v>
      </c>
      <c r="I20" s="25" cm="1">
        <f t="array" ref="I20">_xlfn.XLOOKUP($C20&amp;$F20,テーブル37[原単位種類]&amp;テーブル37[係数名],テーブル37[出典])</f>
        <v>0</v>
      </c>
      <c r="J20" s="7"/>
      <c r="K20" s="7"/>
      <c r="L20" s="7"/>
      <c r="M20" s="7"/>
      <c r="N20" s="30">
        <f t="shared" si="0"/>
        <v>0</v>
      </c>
    </row>
    <row r="21" spans="2:14" ht="15.75" customHeight="1" x14ac:dyDescent="0.35">
      <c r="B21" s="6"/>
      <c r="C21" s="6"/>
      <c r="D21" s="6"/>
      <c r="E21" s="6"/>
      <c r="F21" s="27"/>
      <c r="G21" s="25" cm="1">
        <f t="array" ref="G21">_xlfn.XLOOKUP($C21&amp;$F21,テーブル37[原単位種類]&amp;テーブル37[係数名],テーブル37[数値])</f>
        <v>0</v>
      </c>
      <c r="H21" s="25" cm="1">
        <f t="array" ref="H21">_xlfn.XLOOKUP($C21&amp;$F21,テーブル37[原単位種類]&amp;テーブル37[係数名],テーブル37[単位])</f>
        <v>0</v>
      </c>
      <c r="I21" s="25" cm="1">
        <f t="array" ref="I21">_xlfn.XLOOKUP($C21&amp;$F21,テーブル37[原単位種類]&amp;テーブル37[係数名],テーブル37[出典])</f>
        <v>0</v>
      </c>
      <c r="J21" s="7"/>
      <c r="K21" s="7"/>
      <c r="L21" s="7"/>
      <c r="M21" s="7"/>
      <c r="N21" s="30">
        <f t="shared" si="0"/>
        <v>0</v>
      </c>
    </row>
  </sheetData>
  <autoFilter ref="B10:N21" xr:uid="{00000000-0001-0000-0B00-000000000000}">
    <filterColumn colId="2" showButton="0"/>
    <filterColumn colId="3" showButton="0"/>
    <filterColumn colId="4" showButton="0"/>
    <filterColumn colId="5" showButton="0"/>
    <filterColumn colId="6" showButton="0"/>
    <filterColumn colId="8" showButton="0"/>
    <filterColumn colId="9" showButton="0"/>
    <filterColumn colId="10" showButton="0"/>
  </autoFilter>
  <mergeCells count="6">
    <mergeCell ref="B10:B11"/>
    <mergeCell ref="N10:N11"/>
    <mergeCell ref="C10:C11"/>
    <mergeCell ref="D10:E10"/>
    <mergeCell ref="F10:I10"/>
    <mergeCell ref="J10:M10"/>
  </mergeCells>
  <phoneticPr fontId="2"/>
  <conditionalFormatting sqref="F13:F21">
    <cfRule type="expression" dxfId="22" priority="3">
      <formula>OR($C13="その他",$C13="")</formula>
    </cfRule>
  </conditionalFormatting>
  <conditionalFormatting sqref="J13:M21">
    <cfRule type="expression" dxfId="21" priority="2">
      <formula>$C13&lt;&gt;"その他"</formula>
    </cfRule>
  </conditionalFormatting>
  <dataValidations count="2">
    <dataValidation type="list" allowBlank="1" showInputMessage="1" showErrorMessage="1" sqref="C12:C21" xr:uid="{E6B66F8B-969E-4FD1-9068-69F01F0D0F79}">
      <formula1>"環境省_物流費,その他"</formula1>
    </dataValidation>
    <dataValidation type="list" allowBlank="1" showInputMessage="1" showErrorMessage="1" sqref="F12:F21" xr:uid="{68405B5F-C297-48EB-88A6-04D31F5B68B4}">
      <formula1>INDIRECT(C12&amp;"_カテゴリ4_9")</formula1>
    </dataValidation>
  </dataValidations>
  <pageMargins left="0.7" right="0.7" top="0.75" bottom="0.75" header="0.3" footer="0.3"/>
  <pageSetup paperSize="9" scale="75" orientation="landscape"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EA044-EC7A-DE4E-9E21-C688EC4431CD}">
  <sheetPr codeName="Sheet13">
    <tabColor rgb="FF00478B"/>
    <pageSetUpPr fitToPage="1"/>
  </sheetPr>
  <dimension ref="B1:P22"/>
  <sheetViews>
    <sheetView showGridLines="0" zoomScale="85" zoomScaleNormal="85" workbookViewId="0">
      <selection activeCell="E8" sqref="E8"/>
    </sheetView>
  </sheetViews>
  <sheetFormatPr defaultColWidth="8.640625" defaultRowHeight="15.75" customHeight="1" x14ac:dyDescent="0.35"/>
  <cols>
    <col min="1" max="1" width="2.640625" style="1" customWidth="1"/>
    <col min="2" max="7" width="15.640625" style="1" customWidth="1"/>
    <col min="8" max="8" width="18.2109375" style="1" bestFit="1" customWidth="1"/>
    <col min="9" max="18" width="15.640625" style="1" customWidth="1"/>
    <col min="19" max="16384" width="8.640625" style="1"/>
  </cols>
  <sheetData>
    <row r="1" spans="2:16" ht="15" customHeight="1" x14ac:dyDescent="0.35"/>
    <row r="2" spans="2:16" ht="15" customHeight="1" x14ac:dyDescent="0.35">
      <c r="B2" s="4" t="s">
        <v>162</v>
      </c>
    </row>
    <row r="3" spans="2:16" ht="15" customHeight="1" x14ac:dyDescent="0.35">
      <c r="B3" s="67" t="s">
        <v>2196</v>
      </c>
    </row>
    <row r="4" spans="2:16" ht="15" customHeight="1" x14ac:dyDescent="0.35">
      <c r="B4" s="67" t="s">
        <v>2197</v>
      </c>
    </row>
    <row r="5" spans="2:16" s="70" customFormat="1" ht="19" customHeight="1" x14ac:dyDescent="0.35">
      <c r="B5" s="71" t="s">
        <v>2198</v>
      </c>
    </row>
    <row r="6" spans="2:16" s="70" customFormat="1" ht="19" customHeight="1" x14ac:dyDescent="0.35">
      <c r="B6" s="71" t="s">
        <v>2199</v>
      </c>
    </row>
    <row r="7" spans="2:16" ht="15" customHeight="1" x14ac:dyDescent="0.35">
      <c r="B7" s="67"/>
    </row>
    <row r="8" spans="2:16" ht="15" customHeight="1" x14ac:dyDescent="0.35">
      <c r="B8" s="36" t="s">
        <v>142</v>
      </c>
    </row>
    <row r="9" spans="2:16" ht="15" customHeight="1" x14ac:dyDescent="0.35">
      <c r="B9" s="30">
        <f>SUMIF($P$15:$P$1000,"&gt;0")</f>
        <v>0</v>
      </c>
    </row>
    <row r="10" spans="2:16" ht="15" customHeight="1" x14ac:dyDescent="0.35"/>
    <row r="11" spans="2:16" s="5" customFormat="1" ht="15" customHeight="1" x14ac:dyDescent="0.35">
      <c r="B11" s="76" t="s">
        <v>2128</v>
      </c>
      <c r="C11" s="74" t="s">
        <v>144</v>
      </c>
      <c r="D11" s="78" t="s">
        <v>2171</v>
      </c>
      <c r="E11" s="79"/>
      <c r="F11" s="78" t="s">
        <v>2205</v>
      </c>
      <c r="G11" s="79"/>
      <c r="H11" s="79"/>
      <c r="I11" s="79"/>
      <c r="J11" s="79"/>
      <c r="K11" s="80"/>
      <c r="L11" s="78" t="s">
        <v>164</v>
      </c>
      <c r="M11" s="79"/>
      <c r="N11" s="79"/>
      <c r="O11" s="80"/>
      <c r="P11" s="74" t="s">
        <v>146</v>
      </c>
    </row>
    <row r="12" spans="2:16" s="5" customFormat="1" ht="15" customHeight="1" x14ac:dyDescent="0.35">
      <c r="B12" s="77"/>
      <c r="C12" s="75"/>
      <c r="D12" s="36" t="s">
        <v>147</v>
      </c>
      <c r="E12" s="60" t="s">
        <v>148</v>
      </c>
      <c r="F12" s="60" t="s">
        <v>150</v>
      </c>
      <c r="G12" s="36" t="s">
        <v>2178</v>
      </c>
      <c r="H12" s="36" t="s">
        <v>166</v>
      </c>
      <c r="I12" s="36" t="s">
        <v>147</v>
      </c>
      <c r="J12" s="36" t="s">
        <v>167</v>
      </c>
      <c r="K12" s="36" t="s">
        <v>152</v>
      </c>
      <c r="L12" s="36" t="s">
        <v>150</v>
      </c>
      <c r="M12" s="36" t="s">
        <v>147</v>
      </c>
      <c r="N12" s="36" t="s">
        <v>167</v>
      </c>
      <c r="O12" s="36" t="s">
        <v>152</v>
      </c>
      <c r="P12" s="75"/>
    </row>
    <row r="13" spans="2:16" ht="15" customHeight="1" x14ac:dyDescent="0.35">
      <c r="B13" s="37" t="s">
        <v>2200</v>
      </c>
      <c r="C13" s="37" t="s">
        <v>2174</v>
      </c>
      <c r="D13" s="37">
        <v>1</v>
      </c>
      <c r="E13" s="37" t="s">
        <v>2201</v>
      </c>
      <c r="F13" s="38" t="s">
        <v>1890</v>
      </c>
      <c r="G13" s="38"/>
      <c r="H13" s="38"/>
      <c r="I13" s="62" cm="1">
        <f t="array" ref="I13">_xlfn.XLOOKUP($C13&amp;$F13&amp;$G13&amp;$H13,テーブル3[原単位種類]&amp;テーブル3[廃棄物種類]&amp;テーブル3[処理方法]&amp;テーブル3[輸送段階],テーブル3[数値])</f>
        <v>7.81</v>
      </c>
      <c r="J13" s="62" t="str" cm="1">
        <f t="array" ref="J13">_xlfn.XLOOKUP($C13&amp;$F13&amp;$G13&amp;$H13,テーブル3[原単位種類]&amp;テーブル3[廃棄物種類]&amp;テーブル3[処理方法]&amp;テーブル3[輸送段階],テーブル3[単位])</f>
        <v>tCO2/百万円</v>
      </c>
      <c r="K13" s="62" t="str" cm="1">
        <f t="array" ref="K13">_xlfn.XLOOKUP($C13&amp;$F13&amp;$G13&amp;$H13,テーブル3[原単位種類]&amp;テーブル3[廃棄物種類]&amp;テーブル3[処理方法]&amp;テーブル3[輸送段階],テーブル3[出典])</f>
        <v>環境省DB「5産連表DB」_廃棄物処理（産業）</v>
      </c>
      <c r="L13" s="37"/>
      <c r="M13" s="37"/>
      <c r="N13" s="37"/>
      <c r="O13" s="37"/>
      <c r="P13" s="63">
        <f t="shared" ref="P13:P22" si="0">D13*IF(C13="その他",M13,I13)</f>
        <v>7.81</v>
      </c>
    </row>
    <row r="14" spans="2:16" ht="15" customHeight="1" x14ac:dyDescent="0.35">
      <c r="B14" s="37" t="s">
        <v>2202</v>
      </c>
      <c r="C14" s="37" t="s">
        <v>2176</v>
      </c>
      <c r="D14" s="37">
        <v>10</v>
      </c>
      <c r="E14" s="37" t="s">
        <v>2204</v>
      </c>
      <c r="F14" s="38" t="s">
        <v>1897</v>
      </c>
      <c r="G14" s="38" t="s">
        <v>2179</v>
      </c>
      <c r="H14" s="38" t="s">
        <v>2203</v>
      </c>
      <c r="I14" s="62" cm="1">
        <f t="array" ref="I14">_xlfn.XLOOKUP($C14&amp;$F14&amp;$G14&amp;$H14,テーブル3[原単位種類]&amp;テーブル3[廃棄物種類]&amp;テーブル3[処理方法]&amp;テーブル3[輸送段階],テーブル3[数値])</f>
        <v>0.79274827269214243</v>
      </c>
      <c r="J14" s="62" t="str" cm="1">
        <f t="array" ref="J14">_xlfn.XLOOKUP($C14&amp;$F14&amp;$G14&amp;$H14,テーブル3[原単位種類]&amp;テーブル3[廃棄物種類]&amp;テーブル3[処理方法]&amp;テーブル3[輸送段階],テーブル3[単位])</f>
        <v>tCO2e/t</v>
      </c>
      <c r="K14" s="62" t="str" cm="1">
        <f t="array" ref="K14">_xlfn.XLOOKUP($C14&amp;$F14&amp;$G14&amp;$H14,テーブル3[原単位種類]&amp;テーブル3[廃棄物種類]&amp;テーブル3[処理方法]&amp;テーブル3[輸送段階],テーブル3[出典])</f>
        <v>環境省DB「9廃棄物【種類別】」_廃プラスチック類（廃棄輸送段階を含まない）</v>
      </c>
      <c r="L14" s="37"/>
      <c r="M14" s="37"/>
      <c r="N14" s="37"/>
      <c r="O14" s="37"/>
      <c r="P14" s="63">
        <f t="shared" si="0"/>
        <v>7.9274827269214239</v>
      </c>
    </row>
    <row r="15" spans="2:16" ht="15.75" customHeight="1" x14ac:dyDescent="0.35">
      <c r="B15" s="6"/>
      <c r="C15" s="6"/>
      <c r="D15" s="6"/>
      <c r="E15" s="6"/>
      <c r="F15" s="28"/>
      <c r="G15" s="28"/>
      <c r="H15" s="28"/>
      <c r="I15" s="25" t="e" cm="1">
        <f t="array" ref="I15">_xlfn.XLOOKUP($C15&amp;$F15&amp;$G15&amp;$H15,テーブル3[原単位種類]&amp;テーブル3[廃棄物種類]&amp;テーブル3[処理方法]&amp;テーブル3[輸送段階],テーブル3[数値])</f>
        <v>#N/A</v>
      </c>
      <c r="J15" s="25" t="e" cm="1">
        <f t="array" ref="J15">_xlfn.XLOOKUP($C15&amp;$F15&amp;$G15&amp;$H15,テーブル3[原単位種類]&amp;テーブル3[廃棄物種類]&amp;テーブル3[処理方法]&amp;テーブル3[輸送段階],テーブル3[単位])</f>
        <v>#N/A</v>
      </c>
      <c r="K15" s="25" t="e" cm="1">
        <f t="array" ref="K15">_xlfn.XLOOKUP($C15&amp;$F15&amp;$G15&amp;$H15,テーブル3[原単位種類]&amp;テーブル3[廃棄物種類]&amp;テーブル3[処理方法]&amp;テーブル3[輸送段階],テーブル3[出典])</f>
        <v>#N/A</v>
      </c>
      <c r="L15" s="6"/>
      <c r="M15" s="6"/>
      <c r="N15" s="6"/>
      <c r="O15" s="6"/>
      <c r="P15" s="30" t="e">
        <f t="shared" si="0"/>
        <v>#N/A</v>
      </c>
    </row>
    <row r="16" spans="2:16" ht="15.75" customHeight="1" x14ac:dyDescent="0.35">
      <c r="B16" s="6"/>
      <c r="C16" s="6"/>
      <c r="D16" s="6"/>
      <c r="E16" s="6"/>
      <c r="F16" s="28"/>
      <c r="G16" s="28"/>
      <c r="H16" s="28"/>
      <c r="I16" s="25" t="e" cm="1">
        <f t="array" ref="I16">_xlfn.XLOOKUP($C16&amp;$F16&amp;$G16&amp;$H16,テーブル3[原単位種類]&amp;テーブル3[廃棄物種類]&amp;テーブル3[処理方法]&amp;テーブル3[輸送段階],テーブル3[数値])</f>
        <v>#N/A</v>
      </c>
      <c r="J16" s="25" t="e" cm="1">
        <f t="array" ref="J16">_xlfn.XLOOKUP($C16&amp;$F16&amp;$G16&amp;$H16,テーブル3[原単位種類]&amp;テーブル3[廃棄物種類]&amp;テーブル3[処理方法]&amp;テーブル3[輸送段階],テーブル3[単位])</f>
        <v>#N/A</v>
      </c>
      <c r="K16" s="25" t="e" cm="1">
        <f t="array" ref="K16">_xlfn.XLOOKUP($C16&amp;$F16&amp;$G16&amp;$H16,テーブル3[原単位種類]&amp;テーブル3[廃棄物種類]&amp;テーブル3[処理方法]&amp;テーブル3[輸送段階],テーブル3[出典])</f>
        <v>#N/A</v>
      </c>
      <c r="L16" s="6"/>
      <c r="M16" s="6"/>
      <c r="N16" s="6"/>
      <c r="O16" s="6"/>
      <c r="P16" s="30" t="e">
        <f t="shared" si="0"/>
        <v>#N/A</v>
      </c>
    </row>
    <row r="17" spans="2:16" ht="15.75" customHeight="1" x14ac:dyDescent="0.35">
      <c r="B17" s="6"/>
      <c r="C17" s="6"/>
      <c r="D17" s="6"/>
      <c r="E17" s="6"/>
      <c r="F17" s="28"/>
      <c r="G17" s="28"/>
      <c r="H17" s="28"/>
      <c r="I17" s="25" t="e" cm="1">
        <f t="array" ref="I17">_xlfn.XLOOKUP($C17&amp;$F17&amp;$G17&amp;$H17,テーブル3[原単位種類]&amp;テーブル3[廃棄物種類]&amp;テーブル3[処理方法]&amp;テーブル3[輸送段階],テーブル3[数値])</f>
        <v>#N/A</v>
      </c>
      <c r="J17" s="25" t="e" cm="1">
        <f t="array" ref="J17">_xlfn.XLOOKUP($C17&amp;$F17&amp;$G17&amp;$H17,テーブル3[原単位種類]&amp;テーブル3[廃棄物種類]&amp;テーブル3[処理方法]&amp;テーブル3[輸送段階],テーブル3[単位])</f>
        <v>#N/A</v>
      </c>
      <c r="K17" s="25" t="e" cm="1">
        <f t="array" ref="K17">_xlfn.XLOOKUP($C17&amp;$F17&amp;$G17&amp;$H17,テーブル3[原単位種類]&amp;テーブル3[廃棄物種類]&amp;テーブル3[処理方法]&amp;テーブル3[輸送段階],テーブル3[出典])</f>
        <v>#N/A</v>
      </c>
      <c r="L17" s="6"/>
      <c r="M17" s="6"/>
      <c r="N17" s="6"/>
      <c r="O17" s="6"/>
      <c r="P17" s="30" t="e">
        <f t="shared" si="0"/>
        <v>#N/A</v>
      </c>
    </row>
    <row r="18" spans="2:16" ht="15.75" customHeight="1" x14ac:dyDescent="0.35">
      <c r="B18" s="6"/>
      <c r="C18" s="6"/>
      <c r="D18" s="6"/>
      <c r="E18" s="6"/>
      <c r="F18" s="28"/>
      <c r="G18" s="28"/>
      <c r="H18" s="28"/>
      <c r="I18" s="25" t="e" cm="1">
        <f t="array" ref="I18">_xlfn.XLOOKUP($C18&amp;$F18&amp;$G18&amp;$H18,テーブル3[原単位種類]&amp;テーブル3[廃棄物種類]&amp;テーブル3[処理方法]&amp;テーブル3[輸送段階],テーブル3[数値])</f>
        <v>#N/A</v>
      </c>
      <c r="J18" s="25" t="e" cm="1">
        <f t="array" ref="J18">_xlfn.XLOOKUP($C18&amp;$F18&amp;$G18&amp;$H18,テーブル3[原単位種類]&amp;テーブル3[廃棄物種類]&amp;テーブル3[処理方法]&amp;テーブル3[輸送段階],テーブル3[単位])</f>
        <v>#N/A</v>
      </c>
      <c r="K18" s="25" t="e" cm="1">
        <f t="array" ref="K18">_xlfn.XLOOKUP($C18&amp;$F18&amp;$G18&amp;$H18,テーブル3[原単位種類]&amp;テーブル3[廃棄物種類]&amp;テーブル3[処理方法]&amp;テーブル3[輸送段階],テーブル3[出典])</f>
        <v>#N/A</v>
      </c>
      <c r="L18" s="6"/>
      <c r="M18" s="6"/>
      <c r="N18" s="6"/>
      <c r="O18" s="6"/>
      <c r="P18" s="30" t="e">
        <f t="shared" si="0"/>
        <v>#N/A</v>
      </c>
    </row>
    <row r="19" spans="2:16" ht="15.75" customHeight="1" x14ac:dyDescent="0.35">
      <c r="B19" s="6"/>
      <c r="C19" s="6"/>
      <c r="D19" s="6"/>
      <c r="E19" s="6"/>
      <c r="F19" s="28"/>
      <c r="G19" s="28"/>
      <c r="H19" s="28"/>
      <c r="I19" s="25" t="e" cm="1">
        <f t="array" ref="I19">_xlfn.XLOOKUP($C19&amp;$F19&amp;$G19&amp;$H19,テーブル3[原単位種類]&amp;テーブル3[廃棄物種類]&amp;テーブル3[処理方法]&amp;テーブル3[輸送段階],テーブル3[数値])</f>
        <v>#N/A</v>
      </c>
      <c r="J19" s="25" t="e" cm="1">
        <f t="array" ref="J19">_xlfn.XLOOKUP($C19&amp;$F19&amp;$G19&amp;$H19,テーブル3[原単位種類]&amp;テーブル3[廃棄物種類]&amp;テーブル3[処理方法]&amp;テーブル3[輸送段階],テーブル3[単位])</f>
        <v>#N/A</v>
      </c>
      <c r="K19" s="25" t="e" cm="1">
        <f t="array" ref="K19">_xlfn.XLOOKUP($C19&amp;$F19&amp;$G19&amp;$H19,テーブル3[原単位種類]&amp;テーブル3[廃棄物種類]&amp;テーブル3[処理方法]&amp;テーブル3[輸送段階],テーブル3[出典])</f>
        <v>#N/A</v>
      </c>
      <c r="L19" s="6"/>
      <c r="M19" s="6"/>
      <c r="N19" s="6"/>
      <c r="O19" s="6"/>
      <c r="P19" s="30" t="e">
        <f t="shared" si="0"/>
        <v>#N/A</v>
      </c>
    </row>
    <row r="20" spans="2:16" ht="15.75" customHeight="1" x14ac:dyDescent="0.35">
      <c r="B20" s="6"/>
      <c r="C20" s="6"/>
      <c r="D20" s="6"/>
      <c r="E20" s="6"/>
      <c r="F20" s="28"/>
      <c r="G20" s="28"/>
      <c r="H20" s="28"/>
      <c r="I20" s="25" t="e" cm="1">
        <f t="array" ref="I20">_xlfn.XLOOKUP($C20&amp;$F20&amp;$G20&amp;$H20,テーブル3[原単位種類]&amp;テーブル3[廃棄物種類]&amp;テーブル3[処理方法]&amp;テーブル3[輸送段階],テーブル3[数値])</f>
        <v>#N/A</v>
      </c>
      <c r="J20" s="25" t="e" cm="1">
        <f t="array" ref="J20">_xlfn.XLOOKUP($C20&amp;$F20&amp;$G20&amp;$H20,テーブル3[原単位種類]&amp;テーブル3[廃棄物種類]&amp;テーブル3[処理方法]&amp;テーブル3[輸送段階],テーブル3[単位])</f>
        <v>#N/A</v>
      </c>
      <c r="K20" s="25" t="e" cm="1">
        <f t="array" ref="K20">_xlfn.XLOOKUP($C20&amp;$F20&amp;$G20&amp;$H20,テーブル3[原単位種類]&amp;テーブル3[廃棄物種類]&amp;テーブル3[処理方法]&amp;テーブル3[輸送段階],テーブル3[出典])</f>
        <v>#N/A</v>
      </c>
      <c r="L20" s="6"/>
      <c r="M20" s="6"/>
      <c r="N20" s="6"/>
      <c r="O20" s="6"/>
      <c r="P20" s="30" t="e">
        <f t="shared" si="0"/>
        <v>#N/A</v>
      </c>
    </row>
    <row r="21" spans="2:16" ht="15.75" customHeight="1" x14ac:dyDescent="0.35">
      <c r="B21" s="6"/>
      <c r="C21" s="6"/>
      <c r="D21" s="6"/>
      <c r="E21" s="6"/>
      <c r="F21" s="28"/>
      <c r="G21" s="28"/>
      <c r="H21" s="28"/>
      <c r="I21" s="25" t="e" cm="1">
        <f t="array" ref="I21">_xlfn.XLOOKUP($C21&amp;$F21&amp;$G21&amp;$H21,テーブル3[原単位種類]&amp;テーブル3[廃棄物種類]&amp;テーブル3[処理方法]&amp;テーブル3[輸送段階],テーブル3[数値])</f>
        <v>#N/A</v>
      </c>
      <c r="J21" s="25" t="e" cm="1">
        <f t="array" ref="J21">_xlfn.XLOOKUP($C21&amp;$F21&amp;$G21&amp;$H21,テーブル3[原単位種類]&amp;テーブル3[廃棄物種類]&amp;テーブル3[処理方法]&amp;テーブル3[輸送段階],テーブル3[単位])</f>
        <v>#N/A</v>
      </c>
      <c r="K21" s="25" t="e" cm="1">
        <f t="array" ref="K21">_xlfn.XLOOKUP($C21&amp;$F21&amp;$G21&amp;$H21,テーブル3[原単位種類]&amp;テーブル3[廃棄物種類]&amp;テーブル3[処理方法]&amp;テーブル3[輸送段階],テーブル3[出典])</f>
        <v>#N/A</v>
      </c>
      <c r="L21" s="6"/>
      <c r="M21" s="6"/>
      <c r="N21" s="6"/>
      <c r="O21" s="6"/>
      <c r="P21" s="30" t="e">
        <f t="shared" si="0"/>
        <v>#N/A</v>
      </c>
    </row>
    <row r="22" spans="2:16" ht="15.75" customHeight="1" x14ac:dyDescent="0.35">
      <c r="B22" s="6"/>
      <c r="C22" s="6"/>
      <c r="D22" s="6"/>
      <c r="E22" s="6"/>
      <c r="F22" s="28"/>
      <c r="G22" s="28"/>
      <c r="H22" s="28"/>
      <c r="I22" s="25" t="e" cm="1">
        <f t="array" ref="I22">_xlfn.XLOOKUP($C22&amp;$F22&amp;$G22&amp;$H22,テーブル3[原単位種類]&amp;テーブル3[廃棄物種類]&amp;テーブル3[処理方法]&amp;テーブル3[輸送段階],テーブル3[数値])</f>
        <v>#N/A</v>
      </c>
      <c r="J22" s="25" t="e" cm="1">
        <f t="array" ref="J22">_xlfn.XLOOKUP($C22&amp;$F22&amp;$G22&amp;$H22,テーブル3[原単位種類]&amp;テーブル3[廃棄物種類]&amp;テーブル3[処理方法]&amp;テーブル3[輸送段階],テーブル3[単位])</f>
        <v>#N/A</v>
      </c>
      <c r="K22" s="25" t="e" cm="1">
        <f t="array" ref="K22">_xlfn.XLOOKUP($C22&amp;$F22&amp;$G22&amp;$H22,テーブル3[原単位種類]&amp;テーブル3[廃棄物種類]&amp;テーブル3[処理方法]&amp;テーブル3[輸送段階],テーブル3[出典])</f>
        <v>#N/A</v>
      </c>
      <c r="L22" s="6"/>
      <c r="M22" s="6"/>
      <c r="N22" s="6"/>
      <c r="O22" s="6"/>
      <c r="P22" s="30" t="e">
        <f t="shared" si="0"/>
        <v>#N/A</v>
      </c>
    </row>
  </sheetData>
  <autoFilter ref="B11:P22" xr:uid="{468EA044-EC7A-DE4E-9E21-C688EC4431CD}">
    <filterColumn colId="2" showButton="0"/>
    <filterColumn colId="3" showButton="0"/>
    <filterColumn colId="4" showButton="0"/>
    <filterColumn colId="5" showButton="0"/>
    <filterColumn colId="6" showButton="0"/>
    <filterColumn colId="7" showButton="0"/>
    <filterColumn colId="8" showButton="0"/>
    <filterColumn colId="10" showButton="0"/>
    <filterColumn colId="11" showButton="0"/>
    <filterColumn colId="12" showButton="0"/>
  </autoFilter>
  <mergeCells count="6">
    <mergeCell ref="C11:C12"/>
    <mergeCell ref="B11:B12"/>
    <mergeCell ref="D11:E11"/>
    <mergeCell ref="F11:K11"/>
    <mergeCell ref="P11:P12"/>
    <mergeCell ref="L11:O11"/>
  </mergeCells>
  <phoneticPr fontId="4"/>
  <conditionalFormatting sqref="F15:H22">
    <cfRule type="expression" dxfId="20" priority="3">
      <formula>OR($C15="その他",$C15="")</formula>
    </cfRule>
  </conditionalFormatting>
  <conditionalFormatting sqref="G15:H22">
    <cfRule type="expression" dxfId="19" priority="1">
      <formula>$C15&lt;&gt;"環境省_廃棄物重量"</formula>
    </cfRule>
  </conditionalFormatting>
  <conditionalFormatting sqref="L15:O22">
    <cfRule type="expression" dxfId="18" priority="2">
      <formula>$C15&lt;&gt;"その他"</formula>
    </cfRule>
  </conditionalFormatting>
  <dataValidations count="4">
    <dataValidation type="list" allowBlank="1" showInputMessage="1" showErrorMessage="1" sqref="C13:C22" xr:uid="{B74E8662-A618-42C3-9FC8-84DE424CFB43}">
      <formula1>"環境省_廃棄物処理費用,環境省_廃棄物重量,その他"</formula1>
    </dataValidation>
    <dataValidation type="list" allowBlank="1" showInputMessage="1" showErrorMessage="1" sqref="G13:G22" xr:uid="{3DF70585-52CD-4A95-B713-F9E1D2F79B64}">
      <formula1>"リサイクル,リサイクル以外・不明"</formula1>
    </dataValidation>
    <dataValidation type="list" allowBlank="1" showInputMessage="1" showErrorMessage="1" sqref="H13:H22" xr:uid="{24B97AF2-0CCD-46C4-9C4D-0D3352004DE6}">
      <formula1>"含む,含まない"</formula1>
    </dataValidation>
    <dataValidation type="list" allowBlank="1" showInputMessage="1" showErrorMessage="1" sqref="F13:F22" xr:uid="{F6FB1463-D3D4-4612-AAA6-4C837BA6E616}">
      <formula1>INDIRECT(C13&amp;"_カテゴリ5_12")</formula1>
    </dataValidation>
  </dataValidations>
  <pageMargins left="0.7" right="0.7" top="0.75" bottom="0.75" header="0.3" footer="0.3"/>
  <pageSetup paperSize="9" scale="66" orientation="landscape"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87AC5-7F9A-6146-9BBA-9E2B5AD1662E}">
  <sheetPr codeName="Sheet6">
    <tabColor rgb="FF00478B"/>
    <pageSetUpPr fitToPage="1"/>
  </sheetPr>
  <dimension ref="B1:N22"/>
  <sheetViews>
    <sheetView showGridLines="0" zoomScale="85" zoomScaleNormal="85" zoomScaleSheetLayoutView="70" workbookViewId="0">
      <selection activeCell="A5" sqref="A5:XFD6"/>
    </sheetView>
  </sheetViews>
  <sheetFormatPr defaultColWidth="8.640625" defaultRowHeight="15.75" customHeight="1" x14ac:dyDescent="0.35"/>
  <cols>
    <col min="1" max="1" width="2.640625" style="1" customWidth="1"/>
    <col min="2" max="14" width="15.640625" style="1" customWidth="1"/>
    <col min="15" max="15" width="18.640625" style="1" customWidth="1"/>
    <col min="16" max="16" width="3.640625" style="1" customWidth="1"/>
    <col min="17" max="17" width="22.35546875" style="1" customWidth="1"/>
    <col min="18" max="16384" width="8.640625" style="1"/>
  </cols>
  <sheetData>
    <row r="1" spans="2:14" ht="15" customHeight="1" x14ac:dyDescent="0.35"/>
    <row r="2" spans="2:14" ht="15" customHeight="1" x14ac:dyDescent="0.35">
      <c r="B2" s="4" t="s">
        <v>168</v>
      </c>
    </row>
    <row r="3" spans="2:14" ht="15" customHeight="1" x14ac:dyDescent="0.35">
      <c r="B3" s="1" t="s">
        <v>2206</v>
      </c>
    </row>
    <row r="4" spans="2:14" ht="15" customHeight="1" x14ac:dyDescent="0.35">
      <c r="B4" s="1" t="s">
        <v>2207</v>
      </c>
    </row>
    <row r="5" spans="2:14" s="70" customFormat="1" ht="20.5" customHeight="1" x14ac:dyDescent="0.35">
      <c r="B5" s="70" t="s">
        <v>2208</v>
      </c>
    </row>
    <row r="6" spans="2:14" s="70" customFormat="1" ht="20.5" customHeight="1" x14ac:dyDescent="0.35">
      <c r="B6" s="70" t="s">
        <v>2209</v>
      </c>
    </row>
    <row r="7" spans="2:14" ht="15" customHeight="1" x14ac:dyDescent="0.35"/>
    <row r="8" spans="2:14" ht="15" customHeight="1" x14ac:dyDescent="0.35">
      <c r="B8" s="36" t="s">
        <v>142</v>
      </c>
    </row>
    <row r="9" spans="2:14" ht="15" customHeight="1" x14ac:dyDescent="0.35">
      <c r="B9" s="30">
        <f>SUMIF($N$15:$N$1000,"&gt;0")</f>
        <v>0</v>
      </c>
    </row>
    <row r="10" spans="2:14" ht="15" customHeight="1" x14ac:dyDescent="0.35"/>
    <row r="11" spans="2:14" ht="15" customHeight="1" x14ac:dyDescent="0.35">
      <c r="B11" s="76" t="s">
        <v>2218</v>
      </c>
      <c r="C11" s="74" t="s">
        <v>144</v>
      </c>
      <c r="D11" s="78" t="s">
        <v>2210</v>
      </c>
      <c r="E11" s="79"/>
      <c r="F11" s="78" t="s">
        <v>2211</v>
      </c>
      <c r="G11" s="79"/>
      <c r="H11" s="79"/>
      <c r="I11" s="80"/>
      <c r="J11" s="78" t="s">
        <v>145</v>
      </c>
      <c r="K11" s="79"/>
      <c r="L11" s="79"/>
      <c r="M11" s="80"/>
      <c r="N11" s="74" t="s">
        <v>146</v>
      </c>
    </row>
    <row r="12" spans="2:14" ht="15" customHeight="1" x14ac:dyDescent="0.35">
      <c r="B12" s="77"/>
      <c r="C12" s="75"/>
      <c r="D12" s="36" t="s">
        <v>147</v>
      </c>
      <c r="E12" s="60" t="s">
        <v>148</v>
      </c>
      <c r="F12" s="60" t="s">
        <v>150</v>
      </c>
      <c r="G12" s="36" t="s">
        <v>151</v>
      </c>
      <c r="H12" s="36" t="s">
        <v>148</v>
      </c>
      <c r="I12" s="36" t="s">
        <v>152</v>
      </c>
      <c r="J12" s="60" t="s">
        <v>153</v>
      </c>
      <c r="K12" s="60" t="s">
        <v>147</v>
      </c>
      <c r="L12" s="36" t="s">
        <v>148</v>
      </c>
      <c r="M12" s="36" t="s">
        <v>152</v>
      </c>
      <c r="N12" s="75"/>
    </row>
    <row r="13" spans="2:14" ht="15" customHeight="1" x14ac:dyDescent="0.35">
      <c r="B13" s="37" t="s">
        <v>2214</v>
      </c>
      <c r="C13" s="37" t="s">
        <v>2215</v>
      </c>
      <c r="D13" s="37">
        <v>1000</v>
      </c>
      <c r="E13" s="37" t="s">
        <v>2216</v>
      </c>
      <c r="F13" s="37" t="s">
        <v>2032</v>
      </c>
      <c r="G13" s="62" cm="1">
        <f t="array" ref="G13">_xlfn.XLOOKUP($C13&amp;$F13,テーブル356[原単位種類]&amp;テーブル356[係数名],テーブル356[数値])</f>
        <v>0.13037342655214501</v>
      </c>
      <c r="H13" s="62" t="str" cm="1">
        <f t="array" ref="H13">_xlfn.XLOOKUP($C13&amp;$F13,テーブル356[原単位種類]&amp;テーブル356[係数名],テーブル356[単位])</f>
        <v>tCO2/人・年</v>
      </c>
      <c r="I13" s="62" t="str" cm="1">
        <f t="array" ref="I13">_xlfn.XLOOKUP($C13&amp;$F13,テーブル356[原単位種類]&amp;テーブル356[係数名],テーブル356[出典])</f>
        <v>環境省DB「13従業員」_出張</v>
      </c>
      <c r="J13" s="37"/>
      <c r="K13" s="37"/>
      <c r="L13" s="63"/>
      <c r="M13" s="37"/>
      <c r="N13" s="63">
        <f t="shared" ref="N13:N22" si="0">D13*IF(C13="その他",K13,G13)</f>
        <v>130.37342655214502</v>
      </c>
    </row>
    <row r="14" spans="2:14" ht="15.75" customHeight="1" x14ac:dyDescent="0.35">
      <c r="B14" s="37" t="s">
        <v>2217</v>
      </c>
      <c r="C14" s="37" t="s">
        <v>2137</v>
      </c>
      <c r="D14" s="37">
        <v>1000000</v>
      </c>
      <c r="E14" s="37" t="s">
        <v>2219</v>
      </c>
      <c r="F14" s="37" t="s">
        <v>1838</v>
      </c>
      <c r="G14" s="62" cm="1">
        <f t="array" ref="G14">_xlfn.XLOOKUP($C14&amp;$F14,テーブル356[原単位種類]&amp;テーブル356[係数名],テーブル356[数値])</f>
        <v>1.8537770173677805E-6</v>
      </c>
      <c r="H14" s="62" t="str" cm="1">
        <f t="array" ref="H14">_xlfn.XLOOKUP($C14&amp;$F14,テーブル356[原単位種類]&amp;テーブル356[係数名],テーブル356[単位])</f>
        <v>tCO2/円</v>
      </c>
      <c r="I14" s="62" t="str" cm="1">
        <f t="array" ref="I14">_xlfn.XLOOKUP($C14&amp;$F14,テーブル356[原単位種類]&amp;テーブル356[係数名],テーブル356[出典])</f>
        <v>環境省DB「11交通費」_旅客鉄道</v>
      </c>
      <c r="J14" s="37"/>
      <c r="K14" s="37"/>
      <c r="L14" s="63"/>
      <c r="M14" s="37"/>
      <c r="N14" s="63">
        <f t="shared" si="0"/>
        <v>1.8537770173677806</v>
      </c>
    </row>
    <row r="15" spans="2:14" ht="15.75" customHeight="1" x14ac:dyDescent="0.35">
      <c r="B15" s="6"/>
      <c r="C15" s="6"/>
      <c r="D15" s="6"/>
      <c r="E15" s="6"/>
      <c r="F15" s="6"/>
      <c r="G15" s="25" t="e" cm="1">
        <f t="array" ref="G15">_xlfn.XLOOKUP($C15&amp;$F15,テーブル356[原単位種類]&amp;テーブル356[係数名],テーブル356[数値])</f>
        <v>#N/A</v>
      </c>
      <c r="H15" s="25" t="e" cm="1">
        <f t="array" ref="H15">_xlfn.XLOOKUP($C15&amp;$F15,テーブル356[原単位種類]&amp;テーブル356[係数名],テーブル356[単位])</f>
        <v>#N/A</v>
      </c>
      <c r="I15" s="25" t="e" cm="1">
        <f t="array" ref="I15">_xlfn.XLOOKUP($C15&amp;$F15,テーブル356[原単位種類]&amp;テーブル356[係数名],テーブル356[出典])</f>
        <v>#N/A</v>
      </c>
      <c r="J15" s="6"/>
      <c r="K15" s="6"/>
      <c r="L15" s="26"/>
      <c r="M15" s="6"/>
      <c r="N15" s="30" t="e">
        <f t="shared" si="0"/>
        <v>#N/A</v>
      </c>
    </row>
    <row r="16" spans="2:14" ht="15.75" customHeight="1" x14ac:dyDescent="0.35">
      <c r="B16" s="6"/>
      <c r="C16" s="6"/>
      <c r="D16" s="6"/>
      <c r="E16" s="6"/>
      <c r="F16" s="6"/>
      <c r="G16" s="25" t="e" cm="1">
        <f t="array" ref="G16">_xlfn.XLOOKUP($C16&amp;$F16,テーブル356[原単位種類]&amp;テーブル356[係数名],テーブル356[数値])</f>
        <v>#N/A</v>
      </c>
      <c r="H16" s="25" t="e" cm="1">
        <f t="array" ref="H16">_xlfn.XLOOKUP($C16&amp;$F16,テーブル356[原単位種類]&amp;テーブル356[係数名],テーブル356[単位])</f>
        <v>#N/A</v>
      </c>
      <c r="I16" s="25" t="e" cm="1">
        <f t="array" ref="I16">_xlfn.XLOOKUP($C16&amp;$F16,テーブル356[原単位種類]&amp;テーブル356[係数名],テーブル356[出典])</f>
        <v>#N/A</v>
      </c>
      <c r="J16" s="6"/>
      <c r="K16" s="6"/>
      <c r="L16" s="26"/>
      <c r="M16" s="6"/>
      <c r="N16" s="30" t="e">
        <f t="shared" si="0"/>
        <v>#N/A</v>
      </c>
    </row>
    <row r="17" spans="2:14" ht="15.75" customHeight="1" x14ac:dyDescent="0.35">
      <c r="B17" s="6"/>
      <c r="C17" s="6"/>
      <c r="D17" s="6"/>
      <c r="E17" s="6"/>
      <c r="F17" s="6"/>
      <c r="G17" s="25" t="e" cm="1">
        <f t="array" ref="G17">_xlfn.XLOOKUP($C17&amp;$F17,テーブル356[原単位種類]&amp;テーブル356[係数名],テーブル356[数値])</f>
        <v>#N/A</v>
      </c>
      <c r="H17" s="25" t="e" cm="1">
        <f t="array" ref="H17">_xlfn.XLOOKUP($C17&amp;$F17,テーブル356[原単位種類]&amp;テーブル356[係数名],テーブル356[単位])</f>
        <v>#N/A</v>
      </c>
      <c r="I17" s="25" t="e" cm="1">
        <f t="array" ref="I17">_xlfn.XLOOKUP($C17&amp;$F17,テーブル356[原単位種類]&amp;テーブル356[係数名],テーブル356[出典])</f>
        <v>#N/A</v>
      </c>
      <c r="J17" s="6"/>
      <c r="K17" s="6"/>
      <c r="L17" s="26"/>
      <c r="M17" s="6"/>
      <c r="N17" s="30" t="e">
        <f t="shared" si="0"/>
        <v>#N/A</v>
      </c>
    </row>
    <row r="18" spans="2:14" ht="15.75" customHeight="1" x14ac:dyDescent="0.35">
      <c r="B18" s="6"/>
      <c r="C18" s="6"/>
      <c r="D18" s="6"/>
      <c r="E18" s="6"/>
      <c r="F18" s="6"/>
      <c r="G18" s="25" t="e" cm="1">
        <f t="array" ref="G18">_xlfn.XLOOKUP($C18&amp;$F18,テーブル356[原単位種類]&amp;テーブル356[係数名],テーブル356[数値])</f>
        <v>#N/A</v>
      </c>
      <c r="H18" s="25" t="e" cm="1">
        <f t="array" ref="H18">_xlfn.XLOOKUP($C18&amp;$F18,テーブル356[原単位種類]&amp;テーブル356[係数名],テーブル356[単位])</f>
        <v>#N/A</v>
      </c>
      <c r="I18" s="25" t="e" cm="1">
        <f t="array" ref="I18">_xlfn.XLOOKUP($C18&amp;$F18,テーブル356[原単位種類]&amp;テーブル356[係数名],テーブル356[出典])</f>
        <v>#N/A</v>
      </c>
      <c r="J18" s="6"/>
      <c r="K18" s="6"/>
      <c r="L18" s="26"/>
      <c r="M18" s="6"/>
      <c r="N18" s="30" t="e">
        <f t="shared" si="0"/>
        <v>#N/A</v>
      </c>
    </row>
    <row r="19" spans="2:14" ht="15.75" customHeight="1" x14ac:dyDescent="0.35">
      <c r="B19" s="6"/>
      <c r="C19" s="6"/>
      <c r="D19" s="6"/>
      <c r="E19" s="6"/>
      <c r="F19" s="6"/>
      <c r="G19" s="25" t="e" cm="1">
        <f t="array" ref="G19">_xlfn.XLOOKUP($C19&amp;$F19,テーブル356[原単位種類]&amp;テーブル356[係数名],テーブル356[数値])</f>
        <v>#N/A</v>
      </c>
      <c r="H19" s="25" t="e" cm="1">
        <f t="array" ref="H19">_xlfn.XLOOKUP($C19&amp;$F19,テーブル356[原単位種類]&amp;テーブル356[係数名],テーブル356[単位])</f>
        <v>#N/A</v>
      </c>
      <c r="I19" s="25" t="e" cm="1">
        <f t="array" ref="I19">_xlfn.XLOOKUP($C19&amp;$F19,テーブル356[原単位種類]&amp;テーブル356[係数名],テーブル356[出典])</f>
        <v>#N/A</v>
      </c>
      <c r="J19" s="6"/>
      <c r="K19" s="6"/>
      <c r="L19" s="26"/>
      <c r="M19" s="6"/>
      <c r="N19" s="30" t="e">
        <f t="shared" si="0"/>
        <v>#N/A</v>
      </c>
    </row>
    <row r="20" spans="2:14" ht="15.75" customHeight="1" x14ac:dyDescent="0.35">
      <c r="B20" s="6"/>
      <c r="C20" s="6"/>
      <c r="D20" s="6"/>
      <c r="E20" s="6"/>
      <c r="F20" s="6"/>
      <c r="G20" s="25" t="e" cm="1">
        <f t="array" ref="G20">_xlfn.XLOOKUP($C20&amp;$F20,テーブル356[原単位種類]&amp;テーブル356[係数名],テーブル356[数値])</f>
        <v>#N/A</v>
      </c>
      <c r="H20" s="25" t="e" cm="1">
        <f t="array" ref="H20">_xlfn.XLOOKUP($C20&amp;$F20,テーブル356[原単位種類]&amp;テーブル356[係数名],テーブル356[単位])</f>
        <v>#N/A</v>
      </c>
      <c r="I20" s="25" t="e" cm="1">
        <f t="array" ref="I20">_xlfn.XLOOKUP($C20&amp;$F20,テーブル356[原単位種類]&amp;テーブル356[係数名],テーブル356[出典])</f>
        <v>#N/A</v>
      </c>
      <c r="J20" s="6"/>
      <c r="K20" s="6"/>
      <c r="L20" s="26"/>
      <c r="M20" s="6"/>
      <c r="N20" s="30" t="e">
        <f t="shared" si="0"/>
        <v>#N/A</v>
      </c>
    </row>
    <row r="21" spans="2:14" ht="15.75" customHeight="1" x14ac:dyDescent="0.35">
      <c r="B21" s="6"/>
      <c r="C21" s="6"/>
      <c r="D21" s="6"/>
      <c r="E21" s="6"/>
      <c r="F21" s="6"/>
      <c r="G21" s="25" t="e" cm="1">
        <f t="array" ref="G21">_xlfn.XLOOKUP($C21&amp;$F21,テーブル356[原単位種類]&amp;テーブル356[係数名],テーブル356[数値])</f>
        <v>#N/A</v>
      </c>
      <c r="H21" s="25" t="e" cm="1">
        <f t="array" ref="H21">_xlfn.XLOOKUP($C21&amp;$F21,テーブル356[原単位種類]&amp;テーブル356[係数名],テーブル356[単位])</f>
        <v>#N/A</v>
      </c>
      <c r="I21" s="25" t="e" cm="1">
        <f t="array" ref="I21">_xlfn.XLOOKUP($C21&amp;$F21,テーブル356[原単位種類]&amp;テーブル356[係数名],テーブル356[出典])</f>
        <v>#N/A</v>
      </c>
      <c r="J21" s="6"/>
      <c r="K21" s="6"/>
      <c r="L21" s="26"/>
      <c r="M21" s="6"/>
      <c r="N21" s="30" t="e">
        <f t="shared" si="0"/>
        <v>#N/A</v>
      </c>
    </row>
    <row r="22" spans="2:14" ht="15.75" customHeight="1" x14ac:dyDescent="0.35">
      <c r="B22" s="6"/>
      <c r="C22" s="6"/>
      <c r="D22" s="6"/>
      <c r="E22" s="6"/>
      <c r="F22" s="6"/>
      <c r="G22" s="25" t="e" cm="1">
        <f t="array" ref="G22">_xlfn.XLOOKUP($C22&amp;$F22,テーブル356[原単位種類]&amp;テーブル356[係数名],テーブル356[数値])</f>
        <v>#N/A</v>
      </c>
      <c r="H22" s="25" t="e" cm="1">
        <f t="array" ref="H22">_xlfn.XLOOKUP($C22&amp;$F22,テーブル356[原単位種類]&amp;テーブル356[係数名],テーブル356[単位])</f>
        <v>#N/A</v>
      </c>
      <c r="I22" s="25" t="e" cm="1">
        <f t="array" ref="I22">_xlfn.XLOOKUP($C22&amp;$F22,テーブル356[原単位種類]&amp;テーブル356[係数名],テーブル356[出典])</f>
        <v>#N/A</v>
      </c>
      <c r="J22" s="6"/>
      <c r="K22" s="6"/>
      <c r="L22" s="26"/>
      <c r="M22" s="6"/>
      <c r="N22" s="30" t="e">
        <f t="shared" si="0"/>
        <v>#N/A</v>
      </c>
    </row>
  </sheetData>
  <autoFilter ref="B11:N22" xr:uid="{86D87AC5-7F9A-6146-9BBA-9E2B5AD1662E}">
    <filterColumn colId="2" showButton="0"/>
    <filterColumn colId="3" showButton="0"/>
    <filterColumn colId="4" showButton="0"/>
    <filterColumn colId="5" showButton="0"/>
    <filterColumn colId="6" showButton="0"/>
    <filterColumn colId="8" showButton="0"/>
    <filterColumn colId="9" showButton="0"/>
    <filterColumn colId="10" showButton="0"/>
  </autoFilter>
  <mergeCells count="6">
    <mergeCell ref="N11:N12"/>
    <mergeCell ref="B11:B12"/>
    <mergeCell ref="C11:C12"/>
    <mergeCell ref="D11:E11"/>
    <mergeCell ref="F11:I11"/>
    <mergeCell ref="J11:M11"/>
  </mergeCells>
  <phoneticPr fontId="4"/>
  <conditionalFormatting sqref="F15:F22">
    <cfRule type="expression" dxfId="17" priority="2">
      <formula>OR($C15="その他",$C15="")</formula>
    </cfRule>
  </conditionalFormatting>
  <conditionalFormatting sqref="J15:M22">
    <cfRule type="expression" dxfId="16" priority="1">
      <formula>$C15&lt;&gt;"その他"</formula>
    </cfRule>
  </conditionalFormatting>
  <dataValidations count="2">
    <dataValidation type="list" allowBlank="1" showInputMessage="1" showErrorMessage="1" sqref="C13:C22" xr:uid="{AA9C5986-4414-488F-8215-83C7C6F5ED68}">
      <formula1>"環境省_交通費,環境省_従業員数,その他"</formula1>
    </dataValidation>
    <dataValidation type="list" allowBlank="1" showInputMessage="1" showErrorMessage="1" sqref="F13:F22" xr:uid="{78947F95-B7DF-4A0C-807F-F2525290AD2B}">
      <formula1>INDIRECT(C13&amp;"_カテゴリ6")</formula1>
    </dataValidation>
  </dataValidations>
  <pageMargins left="0.7" right="0.7" top="0.75" bottom="0.75" header="0.3" footer="0.3"/>
  <pageSetup paperSize="9" scale="61"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9B6D4659E17034281053944826FA413" ma:contentTypeVersion="15" ma:contentTypeDescription="新しいドキュメントを作成します。" ma:contentTypeScope="" ma:versionID="545fdd4b705d513a6c550dc950a61482">
  <xsd:schema xmlns:xsd="http://www.w3.org/2001/XMLSchema" xmlns:xs="http://www.w3.org/2001/XMLSchema" xmlns:p="http://schemas.microsoft.com/office/2006/metadata/properties" xmlns:ns2="45c28717-e531-4348-820b-31b66531bb84" xmlns:ns3="f50497df-75f9-4504-b2ed-ea71273d651d" targetNamespace="http://schemas.microsoft.com/office/2006/metadata/properties" ma:root="true" ma:fieldsID="de444ff0ae76f2e25f5e2c09a744a234" ns2:_="" ns3:_="">
    <xsd:import namespace="45c28717-e531-4348-820b-31b66531bb84"/>
    <xsd:import namespace="f50497df-75f9-4504-b2ed-ea71273d651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c28717-e531-4348-820b-31b66531bb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画像タグ" ma:readOnly="false" ma:fieldId="{5cf76f15-5ced-4ddc-b409-7134ff3c332f}" ma:taxonomyMulti="true" ma:sspId="f7f0c2e6-a280-47cf-9fd3-4c010c19398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50497df-75f9-4504-b2ed-ea71273d651d"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element name="TaxCatchAll" ma:index="22" nillable="true" ma:displayName="Taxonomy Catch All Column" ma:hidden="true" ma:list="{13ed3caf-9308-40b5-b326-c7738164a3de}" ma:internalName="TaxCatchAll" ma:showField="CatchAllData" ma:web="f50497df-75f9-4504-b2ed-ea71273d651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5c28717-e531-4348-820b-31b66531bb84">
      <Terms xmlns="http://schemas.microsoft.com/office/infopath/2007/PartnerControls"/>
    </lcf76f155ced4ddcb4097134ff3c332f>
    <TaxCatchAll xmlns="f50497df-75f9-4504-b2ed-ea71273d651d" xsi:nil="true"/>
  </documentManagement>
</p:properties>
</file>

<file path=customXml/itemProps1.xml><?xml version="1.0" encoding="utf-8"?>
<ds:datastoreItem xmlns:ds="http://schemas.openxmlformats.org/officeDocument/2006/customXml" ds:itemID="{48A70486-6FFE-4EE0-8F5E-7F65FFE85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c28717-e531-4348-820b-31b66531bb84"/>
    <ds:schemaRef ds:uri="f50497df-75f9-4504-b2ed-ea71273d65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FF2CE65-4266-492B-8B77-AA63B889A412}">
  <ds:schemaRefs>
    <ds:schemaRef ds:uri="http://schemas.microsoft.com/sharepoint/v3/contenttype/forms"/>
  </ds:schemaRefs>
</ds:datastoreItem>
</file>

<file path=customXml/itemProps3.xml><?xml version="1.0" encoding="utf-8"?>
<ds:datastoreItem xmlns:ds="http://schemas.openxmlformats.org/officeDocument/2006/customXml" ds:itemID="{4F805316-300D-4D9B-9737-19DFC83B03A9}">
  <ds:schemaRefs>
    <ds:schemaRef ds:uri="http://purl.org/dc/terms/"/>
    <ds:schemaRef ds:uri="45c28717-e531-4348-820b-31b66531bb84"/>
    <ds:schemaRef ds:uri="http://purl.org/dc/dcmitype/"/>
    <ds:schemaRef ds:uri="http://purl.org/dc/elements/1.1/"/>
    <ds:schemaRef ds:uri="http://schemas.microsoft.com/office/2006/metadata/properties"/>
    <ds:schemaRef ds:uri="f50497df-75f9-4504-b2ed-ea71273d651d"/>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s>
</ds:datastoreItem>
</file>

<file path=docMetadata/LabelInfo.xml><?xml version="1.0" encoding="utf-8"?>
<clbl:labelList xmlns:clbl="http://schemas.microsoft.com/office/2020/mipLabelMetadata">
  <clbl:label id="{dbb4fa5d-3ac5-4415-967c-34900a0e1c6f}" enabled="1" method="Privileged" siteId="{a629ef32-67ba-47a6-8eb3-ec43935644f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36</vt:i4>
      </vt:variant>
    </vt:vector>
  </HeadingPairs>
  <TitlesOfParts>
    <vt:vector size="65" baseType="lpstr">
      <vt:lpstr>資料</vt:lpstr>
      <vt:lpstr>算定結果</vt:lpstr>
      <vt:lpstr>算定対象</vt:lpstr>
      <vt:lpstr>カテゴリ1【購入した製品・サービス】</vt:lpstr>
      <vt:lpstr>カテゴリ2【資本財】</vt:lpstr>
      <vt:lpstr>カテゴリ3【エネルギー】</vt:lpstr>
      <vt:lpstr>カテゴリ4【輸送（上流）】</vt:lpstr>
      <vt:lpstr>カテゴリ5【事業から出る廃棄物】</vt:lpstr>
      <vt:lpstr>カテゴリ6【出張】</vt:lpstr>
      <vt:lpstr>カテゴリ7【通勤】</vt:lpstr>
      <vt:lpstr>カテゴリ8【リース資産（上流）】</vt:lpstr>
      <vt:lpstr>カテゴリ9【輸送（下流）】（トンキロ） </vt:lpstr>
      <vt:lpstr>カテゴリ10【販売製品の加工】</vt:lpstr>
      <vt:lpstr>カテゴリ11【販売製品の使用】</vt:lpstr>
      <vt:lpstr>カテゴリ12【販売製品の廃棄】</vt:lpstr>
      <vt:lpstr>カテゴリ13【リース資産（下流）】 </vt:lpstr>
      <vt:lpstr>カテゴリ14【フランチャイズ】</vt:lpstr>
      <vt:lpstr>カテゴリ15【投資】_GHGプロトコル</vt:lpstr>
      <vt:lpstr>Input▶</vt:lpstr>
      <vt:lpstr>要更新データ</vt:lpstr>
      <vt:lpstr>カテゴリ１</vt:lpstr>
      <vt:lpstr>カテゴリ2</vt:lpstr>
      <vt:lpstr>カテゴリ3</vt:lpstr>
      <vt:lpstr>カテゴリ4,9</vt:lpstr>
      <vt:lpstr>カテゴリ5,12</vt:lpstr>
      <vt:lpstr>カテゴリ6</vt:lpstr>
      <vt:lpstr>カテゴリ7</vt:lpstr>
      <vt:lpstr>カテゴリ8,13</vt:lpstr>
      <vt:lpstr>カテゴリ11</vt:lpstr>
      <vt:lpstr>カテゴリ1【購入した製品・サービス】!Print_Area</vt:lpstr>
      <vt:lpstr>カテゴリ10【販売製品の加工】!Print_Area</vt:lpstr>
      <vt:lpstr>カテゴリ11【販売製品の使用】!Print_Area</vt:lpstr>
      <vt:lpstr>カテゴリ12【販売製品の廃棄】!Print_Area</vt:lpstr>
      <vt:lpstr>'カテゴリ13【リース資産（下流）】 '!Print_Area</vt:lpstr>
      <vt:lpstr>カテゴリ14【フランチャイズ】!Print_Area</vt:lpstr>
      <vt:lpstr>カテゴリ15【投資】_GHGプロトコル!Print_Area</vt:lpstr>
      <vt:lpstr>カテゴリ2【資本財】!Print_Area</vt:lpstr>
      <vt:lpstr>カテゴリ3【エネルギー】!Print_Area</vt:lpstr>
      <vt:lpstr>'カテゴリ4【輸送（上流）】'!Print_Area</vt:lpstr>
      <vt:lpstr>カテゴリ5【事業から出る廃棄物】!Print_Area</vt:lpstr>
      <vt:lpstr>カテゴリ6【出張】!Print_Area</vt:lpstr>
      <vt:lpstr>カテゴリ7【通勤】!Print_Area</vt:lpstr>
      <vt:lpstr>'カテゴリ8【リース資産（上流）】'!Print_Area</vt:lpstr>
      <vt:lpstr>'カテゴリ9【輸送（下流）】（トンキロ） '!Print_Area</vt:lpstr>
      <vt:lpstr>算定結果!Print_Area</vt:lpstr>
      <vt:lpstr>トラック_ガソリン</vt:lpstr>
      <vt:lpstr>トラック_ディーゼル</vt:lpstr>
      <vt:lpstr>環境省_6.5ガス漏洩量_カテゴリ11</vt:lpstr>
      <vt:lpstr>環境省_エネルギー使用量_カテゴリ11</vt:lpstr>
      <vt:lpstr>環境省_エネルギー使用量_カテゴリ8_13</vt:lpstr>
      <vt:lpstr>環境省_トンキロ_カテゴリ4_9</vt:lpstr>
      <vt:lpstr>環境省_延べ出張日数_カテゴリ6</vt:lpstr>
      <vt:lpstr>環境省_建物面積_カテゴリ8_13</vt:lpstr>
      <vt:lpstr>環境省_交通費_カテゴリ6</vt:lpstr>
      <vt:lpstr>環境省_交通費_カテゴリ7</vt:lpstr>
      <vt:lpstr>環境省_購入金額_カテゴリ１</vt:lpstr>
      <vt:lpstr>環境省_従業員数_カテゴリ6</vt:lpstr>
      <vt:lpstr>環境省_従業員数_カテゴリ7</vt:lpstr>
      <vt:lpstr>環境省_宿泊_カテゴリ6</vt:lpstr>
      <vt:lpstr>環境省_設備投資額_カテゴリ2</vt:lpstr>
      <vt:lpstr>環境省_倉庫面積_カテゴリ4_9</vt:lpstr>
      <vt:lpstr>環境省_廃棄物重量_カテゴリ5_12</vt:lpstr>
      <vt:lpstr>環境省_廃棄物処理費用_カテゴリ5_12</vt:lpstr>
      <vt:lpstr>環境省_物流費_カテゴリ4_9</vt:lpstr>
      <vt:lpstr>船舶</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2014-03-27T11:13:19Z</dcterms:created>
  <dcterms:modified xsi:type="dcterms:W3CDTF">2025-10-29T03:30:20Z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0x01010069B6D4659E17034281053944826FA413</vt:lpwstr>
  </property>
  <property fmtid="{D5CDD505-2E9C-101B-9397-08002B2CF9AE}" pid="3" name="MediaServiceImageTags">
    <vt:lpwstr/>
  </property>
  <property fmtid="{D5CDD505-2E9C-101B-9397-08002B2CF9AE}" pid="4" name="MSIP_Label_dbb4fa5d-3ac5-4415-967c-34900a0e1c6f_Enabled">
    <vt:lpwstr>true</vt:lpwstr>
  </property>
  <property fmtid="{D5CDD505-2E9C-101B-9397-08002B2CF9AE}" pid="5" name="MSIP_Label_dbb4fa5d-3ac5-4415-967c-34900a0e1c6f_SetDate">
    <vt:lpwstr>2025-05-15T05:17:46Z</vt:lpwstr>
  </property>
  <property fmtid="{D5CDD505-2E9C-101B-9397-08002B2CF9AE}" pid="6" name="MSIP_Label_dbb4fa5d-3ac5-4415-967c-34900a0e1c6f_Method">
    <vt:lpwstr>Privileged</vt:lpwstr>
  </property>
  <property fmtid="{D5CDD505-2E9C-101B-9397-08002B2CF9AE}" pid="7" name="MSIP_Label_dbb4fa5d-3ac5-4415-967c-34900a0e1c6f_Name">
    <vt:lpwstr>dbb4fa5d-3ac5-4415-967c-34900a0e1c6f</vt:lpwstr>
  </property>
  <property fmtid="{D5CDD505-2E9C-101B-9397-08002B2CF9AE}" pid="8" name="MSIP_Label_dbb4fa5d-3ac5-4415-967c-34900a0e1c6f_SiteId">
    <vt:lpwstr>a629ef32-67ba-47a6-8eb3-ec43935644fc</vt:lpwstr>
  </property>
  <property fmtid="{D5CDD505-2E9C-101B-9397-08002B2CF9AE}" pid="9" name="MSIP_Label_dbb4fa5d-3ac5-4415-967c-34900a0e1c6f_ActionId">
    <vt:lpwstr>dde540b7-81e4-4461-ad8a-a8a5171aca94</vt:lpwstr>
  </property>
  <property fmtid="{D5CDD505-2E9C-101B-9397-08002B2CF9AE}" pid="10" name="MSIP_Label_dbb4fa5d-3ac5-4415-967c-34900a0e1c6f_ContentBits">
    <vt:lpwstr>0</vt:lpwstr>
  </property>
  <property fmtid="{D5CDD505-2E9C-101B-9397-08002B2CF9AE}" pid="11" name="MSIP_Label_dbb4fa5d-3ac5-4415-967c-34900a0e1c6f_Tag">
    <vt:lpwstr>10, 0, 1, 1</vt:lpwstr>
  </property>
</Properties>
</file>